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defaultThemeVersion="202300"/>
  <mc:AlternateContent xmlns:mc="http://schemas.openxmlformats.org/markup-compatibility/2006">
    <mc:Choice Requires="x15">
      <x15ac:absPath xmlns:x15ac="http://schemas.microsoft.com/office/spreadsheetml/2010/11/ac" url="https://novisicom-my.sharepoint.com/personal/jay_novisi_com/Documents/My Documents/Finance/"/>
    </mc:Choice>
  </mc:AlternateContent>
  <xr:revisionPtr revIDLastSave="4167" documentId="11_9D77168F1B21ECFD27775B8A3E23D228A127A581" xr6:coauthVersionLast="47" xr6:coauthVersionMax="47" xr10:uidLastSave="{5370917A-9CD5-9848-AE42-7AFB9EC9FBC5}"/>
  <bookViews>
    <workbookView xWindow="0" yWindow="800" windowWidth="31060" windowHeight="21360" xr2:uid="{00000000-000D-0000-FFFF-FFFF00000000}"/>
  </bookViews>
  <sheets>
    <sheet name="Summary" sheetId="1" r:id="rId1"/>
    <sheet name="Savings &amp; Investments" sheetId="8" r:id="rId2"/>
    <sheet name="Debt" sheetId="7" r:id="rId3"/>
    <sheet name="Subscriptions" sheetId="9" r:id="rId4"/>
    <sheet name="Insurance" sheetId="4" r:id="rId5"/>
  </sheets>
  <definedNames>
    <definedName name="Expenses">Summary!$B$10:$F$29</definedName>
    <definedName name="Percent">Summary!$F$11:$F$29</definedName>
    <definedName name="StartingBalanc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7" l="1"/>
  <c r="G7" i="7" s="1"/>
  <c r="E26" i="1"/>
  <c r="F8" i="1"/>
  <c r="F9" i="1"/>
  <c r="E8" i="1"/>
  <c r="D8" i="1"/>
  <c r="D9" i="1"/>
  <c r="H4" i="7"/>
  <c r="G4" i="7" s="1"/>
  <c r="H5" i="7"/>
  <c r="H6" i="7"/>
  <c r="G6" i="7" s="1"/>
  <c r="H8" i="7"/>
  <c r="G8" i="7" s="1"/>
  <c r="H9" i="7"/>
  <c r="G9" i="7" s="1"/>
  <c r="G5" i="7"/>
  <c r="D14" i="8"/>
  <c r="C9" i="8"/>
  <c r="D28" i="1" s="1"/>
  <c r="E9" i="8"/>
  <c r="G14" i="8" s="1"/>
  <c r="D11" i="8"/>
  <c r="D12" i="8"/>
  <c r="D13" i="8"/>
  <c r="D15" i="8"/>
  <c r="C2" i="7"/>
  <c r="D29" i="1" s="1"/>
  <c r="E30" i="1"/>
  <c r="C2" i="9"/>
  <c r="D2" i="9"/>
  <c r="D6" i="8"/>
  <c r="E16" i="1"/>
  <c r="E23" i="1"/>
  <c r="E21" i="1"/>
  <c r="C2" i="8"/>
  <c r="D27" i="1" s="1"/>
  <c r="E2" i="8"/>
  <c r="G5" i="8" s="1"/>
  <c r="D30" i="1"/>
  <c r="D4" i="9"/>
  <c r="D5" i="9"/>
  <c r="D6" i="9"/>
  <c r="D7" i="9"/>
  <c r="D2" i="7"/>
  <c r="I4" i="7" s="1"/>
  <c r="D4" i="4"/>
  <c r="C2" i="4"/>
  <c r="D5" i="4"/>
  <c r="D2" i="4"/>
  <c r="D6" i="4"/>
  <c r="D7" i="4"/>
  <c r="D31" i="1"/>
  <c r="D5" i="8"/>
  <c r="E1" i="1"/>
  <c r="D4" i="8"/>
  <c r="D2" i="8" s="1"/>
  <c r="E27" i="1" s="1"/>
  <c r="C7" i="1"/>
  <c r="E15" i="1"/>
  <c r="E14" i="1"/>
  <c r="E19" i="1"/>
  <c r="E20" i="1"/>
  <c r="E22" i="1"/>
  <c r="E18" i="1"/>
  <c r="E25" i="1"/>
  <c r="E24" i="1"/>
  <c r="E17" i="1"/>
  <c r="E13" i="1"/>
  <c r="D9" i="8" l="1"/>
  <c r="E28" i="1" s="1"/>
  <c r="D4" i="1"/>
  <c r="G12" i="8"/>
  <c r="G11" i="8"/>
  <c r="G15" i="8"/>
  <c r="G13" i="8"/>
  <c r="G6" i="8"/>
  <c r="C4" i="1"/>
  <c r="I5" i="7"/>
  <c r="I6" i="7"/>
  <c r="I8" i="7"/>
  <c r="I7" i="7"/>
  <c r="E4" i="1"/>
  <c r="F4" i="1" s="1"/>
  <c r="I9" i="7"/>
  <c r="G4" i="8"/>
  <c r="F24" i="1"/>
  <c r="D12" i="1"/>
  <c r="D32" i="1" s="1"/>
  <c r="D7" i="1"/>
  <c r="E9" i="1"/>
  <c r="F30" i="1" s="1"/>
  <c r="F7" i="1"/>
  <c r="E31" i="1"/>
  <c r="E29" i="1"/>
  <c r="F22" i="1" l="1"/>
  <c r="F14" i="1"/>
  <c r="F19" i="1"/>
  <c r="F15" i="1"/>
  <c r="E12" i="1"/>
  <c r="E32" i="1" s="1"/>
  <c r="F28" i="1"/>
  <c r="F25" i="1"/>
  <c r="F16" i="1"/>
  <c r="E7" i="1"/>
  <c r="F21" i="1"/>
  <c r="F29" i="1"/>
  <c r="F17" i="1"/>
  <c r="F31" i="1"/>
  <c r="F20" i="1"/>
  <c r="F18" i="1"/>
  <c r="F26" i="1"/>
  <c r="F27" i="1"/>
  <c r="F23" i="1"/>
  <c r="F13" i="1"/>
  <c r="F32" i="1" l="1"/>
</calcChain>
</file>

<file path=xl/sharedStrings.xml><?xml version="1.0" encoding="utf-8"?>
<sst xmlns="http://schemas.openxmlformats.org/spreadsheetml/2006/main" count="126" uniqueCount="91">
  <si>
    <t xml:space="preserve"> Budget</t>
  </si>
  <si>
    <t>Checking</t>
  </si>
  <si>
    <t>Savings</t>
  </si>
  <si>
    <t>Net Worth</t>
  </si>
  <si>
    <t>Expenses</t>
  </si>
  <si>
    <t>Income</t>
  </si>
  <si>
    <t>Monthly</t>
  </si>
  <si>
    <t>Annual</t>
  </si>
  <si>
    <t>Weekly</t>
  </si>
  <si>
    <t>Totals</t>
  </si>
  <si>
    <t>Account</t>
  </si>
  <si>
    <t>Liquidity</t>
  </si>
  <si>
    <t>Electric</t>
  </si>
  <si>
    <t>Laundry/Cleaning</t>
  </si>
  <si>
    <t>Groceries</t>
  </si>
  <si>
    <t>Leisure</t>
  </si>
  <si>
    <t>Travel</t>
  </si>
  <si>
    <t>Gifts</t>
  </si>
  <si>
    <t>Coinbase</t>
  </si>
  <si>
    <t>Remaining</t>
  </si>
  <si>
    <t>Subscriptions</t>
  </si>
  <si>
    <t>Debt</t>
  </si>
  <si>
    <t>Charge Date</t>
  </si>
  <si>
    <t>Total</t>
  </si>
  <si>
    <t>3rd</t>
  </si>
  <si>
    <t>28th</t>
  </si>
  <si>
    <t>13th</t>
  </si>
  <si>
    <t>17th</t>
  </si>
  <si>
    <t>Audible</t>
  </si>
  <si>
    <t>9th</t>
  </si>
  <si>
    <t>Amazon Prime</t>
  </si>
  <si>
    <t>HomeAgain</t>
  </si>
  <si>
    <t>Google</t>
  </si>
  <si>
    <t>August</t>
  </si>
  <si>
    <t>May</t>
  </si>
  <si>
    <t>Interest Rate</t>
  </si>
  <si>
    <t>1st</t>
  </si>
  <si>
    <t>Car Loan</t>
  </si>
  <si>
    <t>Wage</t>
  </si>
  <si>
    <t>Hours</t>
  </si>
  <si>
    <t>Investments</t>
  </si>
  <si>
    <t>Insurance</t>
  </si>
  <si>
    <t>Car (Gas &amp; maintenance)</t>
  </si>
  <si>
    <t>Rent</t>
  </si>
  <si>
    <t>Employment Coverage</t>
  </si>
  <si>
    <t>Summary</t>
  </si>
  <si>
    <t>Rental maintenance</t>
  </si>
  <si>
    <t>Renters</t>
  </si>
  <si>
    <t>Vehicle</t>
  </si>
  <si>
    <t>Pet</t>
  </si>
  <si>
    <t>Monthly Percent</t>
  </si>
  <si>
    <t>Amount</t>
  </si>
  <si>
    <t>AWS</t>
  </si>
  <si>
    <t>Emergency fund</t>
  </si>
  <si>
    <t>Payoff (Mo.)</t>
  </si>
  <si>
    <t>Phone</t>
  </si>
  <si>
    <t>Self-care (clothing, haircut, etc.)</t>
  </si>
  <si>
    <t>Pay</t>
  </si>
  <si>
    <t>5th</t>
  </si>
  <si>
    <t xml:space="preserve">Drupal Association </t>
  </si>
  <si>
    <t>December</t>
  </si>
  <si>
    <t>Internet/Cable</t>
  </si>
  <si>
    <t>High Yield Savings</t>
  </si>
  <si>
    <t>Payoff Date</t>
  </si>
  <si>
    <t>Entity</t>
  </si>
  <si>
    <t>% of debt</t>
  </si>
  <si>
    <t>Current</t>
  </si>
  <si>
    <t>Investment</t>
  </si>
  <si>
    <t>Saving</t>
  </si>
  <si>
    <t>Service</t>
  </si>
  <si>
    <t>Type</t>
  </si>
  <si>
    <t>Portfolio %</t>
  </si>
  <si>
    <t>Lifelock</t>
  </si>
  <si>
    <t>March</t>
  </si>
  <si>
    <t>Khan Academy</t>
  </si>
  <si>
    <t>31st</t>
  </si>
  <si>
    <t>Schwab Roth IRA</t>
  </si>
  <si>
    <t>BJ's Wholesale</t>
  </si>
  <si>
    <t>Ultimate Guitar</t>
  </si>
  <si>
    <t>September</t>
  </si>
  <si>
    <t>Financial Buffer</t>
  </si>
  <si>
    <t>Individual Money Market</t>
  </si>
  <si>
    <t>HSA</t>
  </si>
  <si>
    <t>Company A</t>
  </si>
  <si>
    <t>Company B</t>
  </si>
  <si>
    <t>Student Loan</t>
  </si>
  <si>
    <t>Personal loan</t>
  </si>
  <si>
    <t>Credit Card</t>
  </si>
  <si>
    <t>Semi-annual</t>
  </si>
  <si>
    <t>Instructions</t>
  </si>
  <si>
    <r>
      <rPr>
        <b/>
        <sz val="10"/>
        <color rgb="FF000000"/>
        <rFont val="Arial"/>
        <family val="2"/>
      </rPr>
      <t>Philosophy</t>
    </r>
    <r>
      <rPr>
        <sz val="10"/>
        <color rgb="FF000000"/>
        <rFont val="Arial"/>
        <family val="2"/>
      </rPr>
      <t xml:space="preserve">
This budget is not an exact approach that accounts for every transaction. This is meant to be more like a rolling estimate.
</t>
    </r>
    <r>
      <rPr>
        <b/>
        <sz val="10"/>
        <color rgb="FF000000"/>
        <rFont val="Arial"/>
        <family val="2"/>
      </rPr>
      <t>How to use it</t>
    </r>
    <r>
      <rPr>
        <sz val="10"/>
        <color rgb="FF000000"/>
        <rFont val="Arial"/>
        <family val="2"/>
      </rPr>
      <t xml:space="preserve">
All of the pink cells are meant to be filled in. All other cells automatically populate with the exception of subscriptions with annual renewals that have been manually entered.
</t>
    </r>
    <r>
      <rPr>
        <b/>
        <sz val="10"/>
        <color rgb="FF000000"/>
        <rFont val="Arial"/>
        <family val="2"/>
      </rPr>
      <t xml:space="preserve">Other quirks
</t>
    </r>
    <r>
      <rPr>
        <sz val="10"/>
        <color rgb="FF000000"/>
        <rFont val="Arial"/>
        <family val="2"/>
      </rPr>
      <t xml:space="preserve">The annual expenses total differs from the monthly because of the ways that monthly and annual income are calculated. Monthly is the weekly income x 4.321 to account for additional days of the month. Annual is the weekly income x 52.
Portfolio % and debt % are outside the tables because their calculations are distorted by table sorting when included in the table.
Payoff (Mo.) is the months until payoff and is calculated with NPER which presents a #NUM! error when the monthly amount does not suffice at least the interest accrual.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</si>
</sst>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quot;$&quot;#,##0"/>
    <numFmt numFmtId="166" formatCode="0.0%"/>
    <numFmt numFmtId="167" formatCode="mm/dd/yy"/>
    <numFmt numFmtId="168" formatCode="m&quot;/&quot;d&quot;/&quot;yy"/>
    <numFmt numFmtId="170" formatCode="[$$-409]#,##0"/>
  </numFmts>
  <fonts count="37" x14ac:knownFonts="1">
    <font>
      <sz val="10"/>
      <color rgb="FF000000"/>
      <name val="Arial"/>
    </font>
    <font>
      <sz val="10"/>
      <name val="Lato"/>
    </font>
    <font>
      <sz val="10"/>
      <name val="Lato"/>
    </font>
    <font>
      <b/>
      <sz val="18"/>
      <color rgb="FFF46524"/>
      <name val="Raleway"/>
    </font>
    <font>
      <b/>
      <sz val="24"/>
      <color rgb="FFF46524"/>
      <name val="Raleway"/>
    </font>
    <font>
      <sz val="10"/>
      <name val="Arial"/>
      <family val="2"/>
    </font>
    <font>
      <sz val="10"/>
      <color rgb="FFF46524"/>
      <name val="Lato"/>
    </font>
    <font>
      <b/>
      <sz val="11"/>
      <color rgb="FF334960"/>
      <name val="Lato"/>
    </font>
    <font>
      <i/>
      <sz val="9"/>
      <color rgb="FF434343"/>
      <name val="Lato"/>
    </font>
    <font>
      <i/>
      <sz val="9"/>
      <color rgb="FF687887"/>
      <name val="Lato"/>
    </font>
    <font>
      <sz val="14"/>
      <name val="Lato"/>
    </font>
    <font>
      <b/>
      <sz val="17"/>
      <color rgb="FFF46524"/>
      <name val="Raleway"/>
    </font>
    <font>
      <sz val="10"/>
      <name val="Arial"/>
      <family val="2"/>
    </font>
    <font>
      <sz val="10"/>
      <color rgb="FF687887"/>
      <name val="Lato"/>
    </font>
    <font>
      <b/>
      <sz val="10"/>
      <name val="Lato"/>
    </font>
    <font>
      <sz val="10"/>
      <color rgb="FF576475"/>
      <name val="Lato"/>
    </font>
    <font>
      <b/>
      <sz val="11"/>
      <color rgb="FF434343"/>
      <name val="Lato"/>
    </font>
    <font>
      <b/>
      <sz val="10"/>
      <color rgb="FF434343"/>
      <name val="Lato"/>
    </font>
    <font>
      <sz val="10"/>
      <color rgb="FF434343"/>
      <name val="Lato"/>
    </font>
    <font>
      <sz val="10"/>
      <color rgb="FF687887"/>
      <name val="Lato"/>
    </font>
    <font>
      <b/>
      <sz val="10"/>
      <color rgb="FF434343"/>
      <name val="Lato"/>
    </font>
    <font>
      <sz val="10"/>
      <color rgb="FF434343"/>
      <name val="Lato"/>
    </font>
    <font>
      <b/>
      <sz val="10"/>
      <color rgb="FFF46524"/>
      <name val="Lato"/>
    </font>
    <font>
      <b/>
      <sz val="10"/>
      <color rgb="FFEFEFEF"/>
      <name val="Lato"/>
    </font>
    <font>
      <b/>
      <sz val="20"/>
      <color rgb="FFF46524"/>
      <name val="Raleway"/>
    </font>
    <font>
      <b/>
      <sz val="12"/>
      <color rgb="FF334960"/>
      <name val="Lato"/>
    </font>
    <font>
      <i/>
      <sz val="11"/>
      <color rgb="FF687887"/>
      <name val="Lato"/>
    </font>
    <font>
      <b/>
      <sz val="12"/>
      <color rgb="FF434343"/>
      <name val="Lato"/>
    </font>
    <font>
      <sz val="11"/>
      <color rgb="FF434343"/>
      <name val="Lato"/>
    </font>
    <font>
      <sz val="11"/>
      <color rgb="FF687887"/>
      <name val="Lato"/>
    </font>
    <font>
      <b/>
      <sz val="16"/>
      <color rgb="FFF46524"/>
      <name val="Raleway"/>
    </font>
    <font>
      <sz val="11"/>
      <color rgb="FF000000"/>
      <name val="Arial"/>
      <family val="2"/>
    </font>
    <font>
      <i/>
      <sz val="12"/>
      <color rgb="FF687887"/>
      <name val="Lato"/>
    </font>
    <font>
      <sz val="11"/>
      <color theme="2" tint="-0.749992370372631"/>
      <name val="Lato Regular"/>
    </font>
    <font>
      <sz val="11"/>
      <color rgb="FF687887"/>
      <name val="Lato Regular"/>
    </font>
    <font>
      <sz val="10"/>
      <color rgb="FF000000"/>
      <name val="Arial"/>
      <family val="2"/>
    </font>
    <font>
      <b/>
      <sz val="10"/>
      <color rgb="FF000000"/>
      <name val="Arial"/>
      <family val="2"/>
    </font>
  </fonts>
  <fills count="11">
    <fill>
      <patternFill patternType="none"/>
    </fill>
    <fill>
      <patternFill patternType="gray125"/>
    </fill>
    <fill>
      <patternFill patternType="solid">
        <fgColor rgb="FFFCECE6"/>
        <bgColor rgb="FFFCECE6"/>
      </patternFill>
    </fill>
    <fill>
      <patternFill patternType="solid">
        <fgColor rgb="FF666666"/>
        <bgColor rgb="FF666666"/>
      </patternFill>
    </fill>
    <fill>
      <patternFill patternType="solid">
        <fgColor rgb="FFB7E1CD"/>
        <bgColor rgb="FFB7E1CD"/>
      </patternFill>
    </fill>
    <fill>
      <patternFill patternType="solid">
        <fgColor rgb="FFFFFFFF"/>
        <bgColor rgb="FFFFFFFF"/>
      </patternFill>
    </fill>
    <fill>
      <patternFill patternType="solid">
        <fgColor theme="0" tint="-0.14999847407452621"/>
        <bgColor theme="0" tint="-0.14999847407452621"/>
      </patternFill>
    </fill>
    <fill>
      <patternFill patternType="solid">
        <fgColor rgb="FFFCECE7"/>
        <bgColor rgb="FFFCECE6"/>
      </patternFill>
    </fill>
    <fill>
      <patternFill patternType="solid">
        <fgColor rgb="FFD9D9D9"/>
        <bgColor indexed="64"/>
      </patternFill>
    </fill>
    <fill>
      <patternFill patternType="solid">
        <fgColor rgb="FFFCECE7"/>
        <bgColor indexed="64"/>
      </patternFill>
    </fill>
    <fill>
      <patternFill patternType="solid">
        <fgColor rgb="FFFCECE7"/>
        <bgColor theme="0" tint="-0.14999847407452621"/>
      </patternFill>
    </fill>
  </fills>
  <borders count="34">
    <border>
      <left/>
      <right/>
      <top/>
      <bottom/>
      <diagonal/>
    </border>
    <border>
      <left/>
      <right/>
      <top style="thin">
        <color rgb="FFA7B0BF"/>
      </top>
      <bottom/>
      <diagonal/>
    </border>
    <border>
      <left/>
      <right/>
      <top/>
      <bottom style="thin">
        <color rgb="FFA7B0BF"/>
      </bottom>
      <diagonal/>
    </border>
    <border>
      <left/>
      <right/>
      <top style="thin">
        <color rgb="FF999999"/>
      </top>
      <bottom/>
      <diagonal/>
    </border>
    <border>
      <left/>
      <right style="thin">
        <color rgb="FFFFFFFF"/>
      </right>
      <top style="thin">
        <color rgb="FF999999"/>
      </top>
      <bottom/>
      <diagonal/>
    </border>
    <border>
      <left/>
      <right/>
      <top/>
      <bottom style="thin">
        <color rgb="FF999999"/>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hair">
        <color indexed="64"/>
      </left>
      <right style="hair">
        <color indexed="64"/>
      </right>
      <top/>
      <bottom style="thin">
        <color theme="1"/>
      </bottom>
      <diagonal/>
    </border>
    <border>
      <left style="hair">
        <color indexed="64"/>
      </left>
      <right/>
      <top/>
      <bottom style="thin">
        <color theme="1"/>
      </bottom>
      <diagonal/>
    </border>
    <border>
      <left/>
      <right/>
      <top style="thin">
        <color rgb="FFFFFFFF"/>
      </top>
      <bottom style="thin">
        <color rgb="FFFFFFFF"/>
      </bottom>
      <diagonal/>
    </border>
  </borders>
  <cellStyleXfs count="1">
    <xf numFmtId="0" fontId="0" fillId="0" borderId="0"/>
  </cellStyleXfs>
  <cellXfs count="142">
    <xf numFmtId="0" fontId="0" fillId="0" borderId="0" xfId="0"/>
    <xf numFmtId="0" fontId="3" fillId="0" borderId="0" xfId="0" applyFont="1" applyAlignment="1">
      <alignment horizontal="right" vertical="center"/>
    </xf>
    <xf numFmtId="14" fontId="3" fillId="0" borderId="0" xfId="0" applyNumberFormat="1" applyFont="1" applyAlignment="1">
      <alignment horizontal="right" vertical="center"/>
    </xf>
    <xf numFmtId="0" fontId="1" fillId="0" borderId="0" xfId="0" applyFont="1"/>
    <xf numFmtId="0" fontId="6" fillId="0" borderId="0" xfId="0" applyFont="1" applyAlignment="1">
      <alignment vertical="top"/>
    </xf>
    <xf numFmtId="0" fontId="7" fillId="0" borderId="0" xfId="0" applyFont="1" applyAlignment="1">
      <alignment horizontal="center" vertical="center"/>
    </xf>
    <xf numFmtId="165" fontId="9" fillId="0" borderId="2" xfId="0" applyNumberFormat="1" applyFont="1" applyBorder="1" applyAlignment="1">
      <alignment horizontal="center" vertical="center"/>
    </xf>
    <xf numFmtId="0" fontId="2" fillId="0" borderId="0" xfId="0" applyFont="1"/>
    <xf numFmtId="0" fontId="2"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14" fillId="0" borderId="0" xfId="0" applyFont="1" applyAlignment="1">
      <alignment vertical="top"/>
    </xf>
    <xf numFmtId="0" fontId="15" fillId="0" borderId="0" xfId="0" applyFont="1" applyAlignment="1">
      <alignment vertical="center"/>
    </xf>
    <xf numFmtId="0" fontId="12" fillId="0" borderId="0" xfId="0" applyFont="1"/>
    <xf numFmtId="0" fontId="5" fillId="0" borderId="0" xfId="0" applyFont="1"/>
    <xf numFmtId="0" fontId="1" fillId="0" borderId="0" xfId="0" applyFont="1" applyAlignment="1">
      <alignment vertical="center"/>
    </xf>
    <xf numFmtId="0" fontId="9" fillId="0" borderId="2" xfId="0" applyFont="1" applyBorder="1" applyAlignment="1">
      <alignment horizontal="left" vertical="top"/>
    </xf>
    <xf numFmtId="165" fontId="5" fillId="0" borderId="0" xfId="0" applyNumberFormat="1" applyFont="1"/>
    <xf numFmtId="165" fontId="13" fillId="0" borderId="0" xfId="0" applyNumberFormat="1" applyFont="1" applyAlignment="1">
      <alignment horizontal="center"/>
    </xf>
    <xf numFmtId="165" fontId="21" fillId="2" borderId="7" xfId="0" applyNumberFormat="1" applyFont="1" applyFill="1" applyBorder="1" applyAlignment="1">
      <alignment horizontal="center" vertical="center"/>
    </xf>
    <xf numFmtId="165" fontId="13" fillId="0" borderId="0" xfId="0" applyNumberFormat="1" applyFont="1" applyAlignment="1">
      <alignment horizontal="center" vertical="center"/>
    </xf>
    <xf numFmtId="9" fontId="13" fillId="0" borderId="0" xfId="0" applyNumberFormat="1" applyFont="1" applyAlignment="1">
      <alignment horizontal="center" vertical="center"/>
    </xf>
    <xf numFmtId="165" fontId="18" fillId="0" borderId="0" xfId="0" applyNumberFormat="1" applyFont="1" applyAlignment="1">
      <alignment horizontal="right" vertical="center"/>
    </xf>
    <xf numFmtId="165" fontId="21" fillId="2" borderId="11" xfId="0" applyNumberFormat="1" applyFont="1" applyFill="1" applyBorder="1" applyAlignment="1">
      <alignment horizontal="center"/>
    </xf>
    <xf numFmtId="9" fontId="13" fillId="0" borderId="0" xfId="0" applyNumberFormat="1" applyFont="1" applyAlignment="1">
      <alignment horizontal="center"/>
    </xf>
    <xf numFmtId="165" fontId="21" fillId="2" borderId="7" xfId="0" applyNumberFormat="1" applyFont="1" applyFill="1" applyBorder="1" applyAlignment="1">
      <alignment horizontal="center"/>
    </xf>
    <xf numFmtId="165" fontId="13" fillId="0" borderId="12" xfId="0" applyNumberFormat="1" applyFont="1" applyBorder="1" applyAlignment="1">
      <alignment horizontal="center"/>
    </xf>
    <xf numFmtId="1" fontId="19" fillId="0" borderId="0" xfId="0" applyNumberFormat="1" applyFont="1" applyAlignment="1">
      <alignment horizontal="left" vertical="center"/>
    </xf>
    <xf numFmtId="165" fontId="13" fillId="0" borderId="9" xfId="0" applyNumberFormat="1" applyFont="1" applyBorder="1" applyAlignment="1">
      <alignment horizontal="center"/>
    </xf>
    <xf numFmtId="9" fontId="13" fillId="0" borderId="9" xfId="0" applyNumberFormat="1" applyFont="1" applyBorder="1" applyAlignment="1">
      <alignment horizontal="center"/>
    </xf>
    <xf numFmtId="0" fontId="22" fillId="0" borderId="0" xfId="0" applyFont="1" applyAlignment="1">
      <alignment vertical="top"/>
    </xf>
    <xf numFmtId="165" fontId="13" fillId="0" borderId="7" xfId="0" applyNumberFormat="1" applyFont="1" applyBorder="1" applyAlignment="1">
      <alignment horizontal="center"/>
    </xf>
    <xf numFmtId="165" fontId="17" fillId="0" borderId="0" xfId="0" applyNumberFormat="1" applyFont="1" applyAlignment="1">
      <alignment vertical="center"/>
    </xf>
    <xf numFmtId="165" fontId="21" fillId="4" borderId="7" xfId="0" applyNumberFormat="1" applyFont="1" applyFill="1" applyBorder="1" applyAlignment="1">
      <alignment horizontal="center"/>
    </xf>
    <xf numFmtId="165" fontId="21" fillId="4" borderId="12" xfId="0" applyNumberFormat="1" applyFont="1" applyFill="1" applyBorder="1" applyAlignment="1">
      <alignment horizontal="center"/>
    </xf>
    <xf numFmtId="0" fontId="11" fillId="0" borderId="0" xfId="0" applyFont="1" applyAlignment="1">
      <alignment horizontal="left" vertical="top"/>
    </xf>
    <xf numFmtId="165" fontId="18" fillId="0" borderId="0" xfId="0" applyNumberFormat="1" applyFont="1" applyAlignment="1">
      <alignment horizontal="right"/>
    </xf>
    <xf numFmtId="0" fontId="25" fillId="0" borderId="1" xfId="0" applyFont="1" applyBorder="1" applyAlignment="1">
      <alignment horizontal="center" vertical="center"/>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3" xfId="0" applyFont="1" applyBorder="1" applyAlignment="1">
      <alignment horizontal="center" vertical="center"/>
    </xf>
    <xf numFmtId="165" fontId="29" fillId="0" borderId="0" xfId="0" applyNumberFormat="1" applyFont="1" applyAlignment="1">
      <alignment horizontal="center" vertical="center"/>
    </xf>
    <xf numFmtId="0" fontId="4" fillId="0" borderId="0" xfId="0" applyFont="1" applyAlignment="1">
      <alignment vertical="center"/>
    </xf>
    <xf numFmtId="165" fontId="18" fillId="2" borderId="7" xfId="0" applyNumberFormat="1" applyFont="1" applyFill="1" applyBorder="1" applyAlignment="1">
      <alignment horizontal="center" vertical="center"/>
    </xf>
    <xf numFmtId="165" fontId="28" fillId="2" borderId="13" xfId="0" applyNumberFormat="1" applyFont="1" applyFill="1" applyBorder="1" applyAlignment="1">
      <alignment horizontal="center"/>
    </xf>
    <xf numFmtId="165" fontId="28" fillId="0" borderId="13" xfId="0" applyNumberFormat="1" applyFont="1" applyBorder="1" applyAlignment="1">
      <alignment horizontal="center" vertical="center"/>
    </xf>
    <xf numFmtId="14" fontId="28" fillId="0" borderId="13" xfId="0" applyNumberFormat="1" applyFont="1" applyBorder="1" applyAlignment="1">
      <alignment horizontal="center" vertical="center"/>
    </xf>
    <xf numFmtId="167" fontId="28" fillId="0" borderId="13" xfId="0" applyNumberFormat="1" applyFont="1" applyBorder="1" applyAlignment="1">
      <alignment horizontal="center" vertical="center"/>
    </xf>
    <xf numFmtId="165" fontId="26" fillId="0" borderId="13" xfId="0" applyNumberFormat="1"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4" fillId="5" borderId="0" xfId="0" applyFont="1" applyFill="1" applyAlignment="1">
      <alignment horizontal="center" vertical="center"/>
    </xf>
    <xf numFmtId="166" fontId="21" fillId="0" borderId="0" xfId="0" applyNumberFormat="1" applyFont="1" applyAlignment="1">
      <alignment horizontal="center"/>
    </xf>
    <xf numFmtId="10" fontId="28" fillId="0" borderId="13" xfId="0" applyNumberFormat="1" applyFont="1" applyBorder="1" applyAlignment="1">
      <alignment horizontal="center" vertical="center"/>
    </xf>
    <xf numFmtId="164" fontId="26" fillId="0" borderId="0" xfId="0" applyNumberFormat="1" applyFont="1" applyAlignment="1">
      <alignment horizontal="center" vertical="center"/>
    </xf>
    <xf numFmtId="165" fontId="26" fillId="0" borderId="0" xfId="0" applyNumberFormat="1" applyFont="1" applyAlignment="1">
      <alignment horizontal="center" vertical="center"/>
    </xf>
    <xf numFmtId="165" fontId="32" fillId="0" borderId="13" xfId="0" applyNumberFormat="1" applyFont="1" applyBorder="1" applyAlignment="1">
      <alignment horizontal="center" vertical="center"/>
    </xf>
    <xf numFmtId="0" fontId="32" fillId="0" borderId="13" xfId="0" applyFont="1" applyBorder="1" applyAlignment="1">
      <alignment vertical="center"/>
    </xf>
    <xf numFmtId="0" fontId="26" fillId="0" borderId="13" xfId="0" applyFont="1" applyBorder="1" applyAlignment="1">
      <alignment vertical="center"/>
    </xf>
    <xf numFmtId="3" fontId="9" fillId="0" borderId="2" xfId="0" applyNumberFormat="1" applyFont="1" applyBorder="1" applyAlignment="1">
      <alignment horizontal="center" vertical="center"/>
    </xf>
    <xf numFmtId="0" fontId="25" fillId="0" borderId="15" xfId="0" applyFont="1" applyBorder="1" applyAlignment="1">
      <alignment horizontal="center" vertical="center" wrapText="1"/>
    </xf>
    <xf numFmtId="0" fontId="11" fillId="0" borderId="0" xfId="0" applyFont="1" applyAlignment="1">
      <alignment horizontal="center" vertical="center"/>
    </xf>
    <xf numFmtId="0" fontId="25" fillId="0" borderId="16" xfId="0" applyFont="1" applyBorder="1" applyAlignment="1">
      <alignment horizontal="center" vertical="center"/>
    </xf>
    <xf numFmtId="0" fontId="25" fillId="0" borderId="18" xfId="0" applyFont="1" applyBorder="1" applyAlignment="1">
      <alignment horizontal="center" vertical="center"/>
    </xf>
    <xf numFmtId="165" fontId="16" fillId="0" borderId="19" xfId="0" applyNumberFormat="1" applyFont="1" applyBorder="1" applyAlignment="1">
      <alignment vertical="center"/>
    </xf>
    <xf numFmtId="1" fontId="31" fillId="0" borderId="22" xfId="0" applyNumberFormat="1" applyFont="1" applyBorder="1"/>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165" fontId="16" fillId="0" borderId="17" xfId="0" applyNumberFormat="1" applyFont="1" applyBorder="1" applyAlignment="1">
      <alignment vertical="center"/>
    </xf>
    <xf numFmtId="165" fontId="28" fillId="0" borderId="15" xfId="0" applyNumberFormat="1" applyFont="1" applyBorder="1" applyAlignment="1">
      <alignment horizontal="center" vertical="center"/>
    </xf>
    <xf numFmtId="10" fontId="28" fillId="0" borderId="15" xfId="0" applyNumberFormat="1" applyFont="1" applyBorder="1" applyAlignment="1">
      <alignment horizontal="center" vertical="center"/>
    </xf>
    <xf numFmtId="0" fontId="25" fillId="0" borderId="28" xfId="0" applyFont="1" applyBorder="1" applyAlignment="1">
      <alignment horizontal="center" vertical="center" wrapText="1"/>
    </xf>
    <xf numFmtId="9" fontId="28" fillId="0" borderId="28" xfId="0" applyNumberFormat="1" applyFont="1" applyBorder="1" applyAlignment="1">
      <alignment horizontal="center" vertical="center"/>
    </xf>
    <xf numFmtId="0" fontId="3" fillId="0" borderId="0" xfId="0" applyFont="1" applyAlignment="1">
      <alignment vertical="top"/>
    </xf>
    <xf numFmtId="0" fontId="3" fillId="0" borderId="14" xfId="0" applyFont="1" applyBorder="1" applyAlignment="1">
      <alignment vertical="top"/>
    </xf>
    <xf numFmtId="0" fontId="25" fillId="0" borderId="0" xfId="0" applyFont="1" applyAlignment="1">
      <alignment horizontal="center" vertical="center"/>
    </xf>
    <xf numFmtId="165" fontId="16" fillId="2" borderId="29" xfId="0" applyNumberFormat="1" applyFont="1" applyFill="1" applyBorder="1" applyAlignment="1">
      <alignment vertical="center"/>
    </xf>
    <xf numFmtId="165" fontId="16" fillId="2" borderId="29" xfId="0" applyNumberFormat="1" applyFont="1" applyFill="1" applyBorder="1"/>
    <xf numFmtId="165" fontId="16" fillId="0" borderId="29" xfId="0" applyNumberFormat="1" applyFont="1" applyBorder="1" applyAlignment="1">
      <alignment vertical="center"/>
    </xf>
    <xf numFmtId="0" fontId="25" fillId="0" borderId="25" xfId="0" applyFont="1" applyBorder="1" applyAlignment="1">
      <alignment horizontal="center" vertical="center"/>
    </xf>
    <xf numFmtId="165" fontId="28" fillId="6" borderId="13" xfId="0" applyNumberFormat="1" applyFont="1" applyFill="1" applyBorder="1" applyAlignment="1">
      <alignment horizontal="center" vertical="center"/>
    </xf>
    <xf numFmtId="0" fontId="11" fillId="0" borderId="0" xfId="0" applyFont="1" applyAlignment="1">
      <alignment horizontal="left" vertical="center"/>
    </xf>
    <xf numFmtId="0" fontId="25" fillId="0" borderId="21" xfId="0" applyFont="1" applyBorder="1" applyAlignment="1">
      <alignment horizontal="center" vertical="center" wrapText="1"/>
    </xf>
    <xf numFmtId="165" fontId="28" fillId="2" borderId="22" xfId="0" applyNumberFormat="1" applyFont="1" applyFill="1" applyBorder="1" applyAlignment="1">
      <alignment horizontal="center" vertical="center"/>
    </xf>
    <xf numFmtId="165" fontId="33" fillId="0" borderId="30" xfId="0" applyNumberFormat="1" applyFont="1" applyBorder="1" applyAlignment="1">
      <alignment horizontal="center" vertical="center"/>
    </xf>
    <xf numFmtId="165" fontId="16" fillId="2" borderId="19" xfId="0" applyNumberFormat="1" applyFont="1" applyFill="1" applyBorder="1"/>
    <xf numFmtId="165" fontId="16" fillId="6" borderId="29" xfId="0" applyNumberFormat="1" applyFont="1" applyFill="1" applyBorder="1" applyAlignment="1">
      <alignment vertical="center"/>
    </xf>
    <xf numFmtId="0" fontId="25" fillId="0" borderId="27" xfId="0" applyFont="1" applyBorder="1" applyAlignment="1">
      <alignment horizontal="center" vertical="center"/>
    </xf>
    <xf numFmtId="0" fontId="25" fillId="0" borderId="31" xfId="0" applyFont="1" applyBorder="1" applyAlignment="1">
      <alignment horizontal="center" vertical="center"/>
    </xf>
    <xf numFmtId="0" fontId="25" fillId="0" borderId="31" xfId="0" applyFont="1" applyBorder="1" applyAlignment="1">
      <alignment horizontal="center" vertical="center" wrapText="1"/>
    </xf>
    <xf numFmtId="0" fontId="25" fillId="0" borderId="32" xfId="0" applyFont="1" applyBorder="1" applyAlignment="1">
      <alignment horizontal="center" vertical="center"/>
    </xf>
    <xf numFmtId="165" fontId="16" fillId="6" borderId="26" xfId="0" applyNumberFormat="1" applyFont="1" applyFill="1" applyBorder="1" applyAlignment="1">
      <alignment vertical="center"/>
    </xf>
    <xf numFmtId="165" fontId="28" fillId="6" borderId="15" xfId="0" applyNumberFormat="1" applyFont="1" applyFill="1" applyBorder="1" applyAlignment="1">
      <alignment horizontal="center" vertical="center"/>
    </xf>
    <xf numFmtId="0" fontId="3" fillId="0" borderId="14" xfId="0" applyFont="1" applyBorder="1" applyAlignment="1">
      <alignment horizontal="left" vertical="center"/>
    </xf>
    <xf numFmtId="167" fontId="28" fillId="0" borderId="15" xfId="0" applyNumberFormat="1" applyFont="1" applyBorder="1" applyAlignment="1">
      <alignment horizontal="center" vertical="center"/>
    </xf>
    <xf numFmtId="165" fontId="34" fillId="0" borderId="13" xfId="0" applyNumberFormat="1" applyFont="1" applyBorder="1" applyAlignment="1">
      <alignment horizontal="center" vertical="center"/>
    </xf>
    <xf numFmtId="165" fontId="21" fillId="7" borderId="7" xfId="0" applyNumberFormat="1" applyFont="1" applyFill="1" applyBorder="1" applyAlignment="1">
      <alignment horizontal="center"/>
    </xf>
    <xf numFmtId="165" fontId="28" fillId="9" borderId="13" xfId="0" applyNumberFormat="1" applyFont="1" applyFill="1" applyBorder="1" applyAlignment="1">
      <alignment horizontal="center"/>
    </xf>
    <xf numFmtId="165" fontId="28" fillId="9" borderId="13" xfId="0" applyNumberFormat="1" applyFont="1" applyFill="1" applyBorder="1" applyAlignment="1">
      <alignment horizontal="center" vertical="center"/>
    </xf>
    <xf numFmtId="165" fontId="28" fillId="10" borderId="13" xfId="0" applyNumberFormat="1" applyFont="1" applyFill="1" applyBorder="1" applyAlignment="1">
      <alignment horizontal="center" vertical="center"/>
    </xf>
    <xf numFmtId="165" fontId="28" fillId="10" borderId="15" xfId="0" applyNumberFormat="1" applyFont="1" applyFill="1" applyBorder="1" applyAlignment="1">
      <alignment horizontal="center" vertical="center"/>
    </xf>
    <xf numFmtId="170" fontId="28" fillId="9" borderId="8" xfId="0" applyNumberFormat="1" applyFont="1" applyFill="1" applyBorder="1" applyAlignment="1">
      <alignment horizontal="center" vertical="center"/>
    </xf>
    <xf numFmtId="3" fontId="29" fillId="9" borderId="6" xfId="0" applyNumberFormat="1" applyFont="1" applyFill="1" applyBorder="1" applyAlignment="1">
      <alignment horizontal="center" vertical="center"/>
    </xf>
    <xf numFmtId="164" fontId="26" fillId="9" borderId="0" xfId="0" applyNumberFormat="1" applyFont="1" applyFill="1" applyAlignment="1">
      <alignment horizontal="center" vertical="center"/>
    </xf>
    <xf numFmtId="1" fontId="28" fillId="9" borderId="22" xfId="0" applyNumberFormat="1" applyFont="1" applyFill="1" applyBorder="1" applyAlignment="1">
      <alignment horizontal="center"/>
    </xf>
    <xf numFmtId="1" fontId="28" fillId="9" borderId="22" xfId="0" applyNumberFormat="1" applyFont="1" applyFill="1" applyBorder="1" applyAlignment="1">
      <alignment horizontal="center" vertical="center"/>
    </xf>
    <xf numFmtId="1" fontId="28" fillId="10" borderId="22" xfId="0" applyNumberFormat="1" applyFont="1" applyFill="1" applyBorder="1" applyAlignment="1">
      <alignment horizontal="center" vertical="center"/>
    </xf>
    <xf numFmtId="1" fontId="28" fillId="10" borderId="20" xfId="0" applyNumberFormat="1" applyFont="1" applyFill="1" applyBorder="1" applyAlignment="1">
      <alignment horizontal="center" vertical="center"/>
    </xf>
    <xf numFmtId="165" fontId="28" fillId="9" borderId="29" xfId="0" applyNumberFormat="1" applyFont="1" applyFill="1" applyBorder="1" applyAlignment="1">
      <alignment horizontal="center" vertical="center"/>
    </xf>
    <xf numFmtId="168" fontId="28" fillId="9" borderId="29" xfId="0" applyNumberFormat="1" applyFont="1" applyFill="1" applyBorder="1" applyAlignment="1">
      <alignment horizontal="center" vertical="center"/>
    </xf>
    <xf numFmtId="168" fontId="28" fillId="9" borderId="22" xfId="0" applyNumberFormat="1" applyFont="1" applyFill="1" applyBorder="1" applyAlignment="1">
      <alignment horizontal="center" vertical="center"/>
    </xf>
    <xf numFmtId="0" fontId="28" fillId="9" borderId="22" xfId="0" applyFont="1" applyFill="1" applyBorder="1" applyAlignment="1">
      <alignment horizontal="center" vertical="center"/>
    </xf>
    <xf numFmtId="167" fontId="28" fillId="9" borderId="22" xfId="0" applyNumberFormat="1" applyFont="1" applyFill="1" applyBorder="1" applyAlignment="1">
      <alignment horizontal="center" vertical="center"/>
    </xf>
    <xf numFmtId="167" fontId="28" fillId="9" borderId="20" xfId="0" applyNumberFormat="1" applyFont="1" applyFill="1" applyBorder="1" applyAlignment="1">
      <alignment horizontal="center" vertical="center"/>
    </xf>
    <xf numFmtId="0" fontId="30" fillId="0" borderId="2" xfId="0" applyFont="1" applyBorder="1" applyAlignment="1">
      <alignment horizontal="center" vertical="top"/>
    </xf>
    <xf numFmtId="0" fontId="30" fillId="0" borderId="5" xfId="0" applyFont="1" applyBorder="1" applyAlignment="1">
      <alignment horizontal="center"/>
    </xf>
    <xf numFmtId="0" fontId="7" fillId="0" borderId="1" xfId="0" applyFont="1" applyBorder="1" applyAlignment="1">
      <alignment horizontal="center" vertical="center" wrapText="1"/>
    </xf>
    <xf numFmtId="165" fontId="20" fillId="2" borderId="6" xfId="0" applyNumberFormat="1" applyFont="1" applyFill="1" applyBorder="1"/>
    <xf numFmtId="0" fontId="5" fillId="0" borderId="7" xfId="0" applyFont="1" applyBorder="1"/>
    <xf numFmtId="165" fontId="20" fillId="2" borderId="10" xfId="0" applyNumberFormat="1" applyFont="1" applyFill="1" applyBorder="1"/>
    <xf numFmtId="14" fontId="3" fillId="0" borderId="0" xfId="0" applyNumberFormat="1" applyFont="1" applyAlignment="1">
      <alignment horizontal="right" vertical="center"/>
    </xf>
    <xf numFmtId="0" fontId="30" fillId="0" borderId="5" xfId="0" applyFont="1" applyBorder="1" applyAlignment="1">
      <alignment horizontal="center" vertical="center"/>
    </xf>
    <xf numFmtId="0" fontId="24" fillId="0" borderId="0" xfId="0" applyFont="1" applyAlignment="1">
      <alignment vertical="center"/>
    </xf>
    <xf numFmtId="14" fontId="24" fillId="0" borderId="0" xfId="0" applyNumberFormat="1" applyFont="1" applyAlignment="1">
      <alignment vertical="center"/>
    </xf>
    <xf numFmtId="165" fontId="17" fillId="7" borderId="33" xfId="0" applyNumberFormat="1" applyFont="1" applyFill="1" applyBorder="1" applyAlignment="1">
      <alignment horizontal="left"/>
    </xf>
    <xf numFmtId="165" fontId="17" fillId="7" borderId="11" xfId="0" applyNumberFormat="1" applyFont="1" applyFill="1" applyBorder="1" applyAlignment="1">
      <alignment horizontal="left"/>
    </xf>
    <xf numFmtId="165" fontId="23" fillId="3" borderId="10" xfId="0" applyNumberFormat="1" applyFont="1" applyFill="1" applyBorder="1" applyAlignment="1">
      <alignment horizontal="left"/>
    </xf>
    <xf numFmtId="165" fontId="23" fillId="3" borderId="11" xfId="0" applyNumberFormat="1" applyFont="1" applyFill="1" applyBorder="1" applyAlignment="1">
      <alignment horizontal="left"/>
    </xf>
    <xf numFmtId="165" fontId="17" fillId="2" borderId="6" xfId="0" applyNumberFormat="1" applyFont="1" applyFill="1" applyBorder="1"/>
    <xf numFmtId="165" fontId="17" fillId="2" borderId="9" xfId="0" applyNumberFormat="1" applyFont="1" applyFill="1" applyBorder="1"/>
    <xf numFmtId="0" fontId="11" fillId="0" borderId="0" xfId="0" applyFont="1" applyAlignment="1">
      <alignment horizontal="left" vertical="center"/>
    </xf>
    <xf numFmtId="0" fontId="24" fillId="5" borderId="14" xfId="0" applyFont="1" applyFill="1" applyBorder="1" applyAlignment="1">
      <alignment horizontal="left" vertical="center"/>
    </xf>
    <xf numFmtId="165" fontId="28" fillId="0" borderId="13" xfId="0" applyNumberFormat="1" applyFont="1" applyFill="1" applyBorder="1" applyAlignment="1">
      <alignment horizontal="center" vertical="center"/>
    </xf>
    <xf numFmtId="165" fontId="28" fillId="0" borderId="15" xfId="0" applyNumberFormat="1" applyFont="1" applyFill="1" applyBorder="1" applyAlignment="1">
      <alignment horizontal="center" vertical="center"/>
    </xf>
    <xf numFmtId="165" fontId="28" fillId="0" borderId="13" xfId="0" applyNumberFormat="1" applyFont="1" applyFill="1" applyBorder="1" applyAlignment="1">
      <alignment horizontal="center"/>
    </xf>
    <xf numFmtId="165" fontId="17" fillId="8" borderId="9" xfId="0" applyNumberFormat="1" applyFont="1" applyFill="1" applyBorder="1"/>
    <xf numFmtId="0" fontId="5" fillId="8" borderId="7" xfId="0" applyFont="1" applyFill="1" applyBorder="1"/>
    <xf numFmtId="165" fontId="21" fillId="8" borderId="7" xfId="0" applyNumberFormat="1" applyFont="1" applyFill="1" applyBorder="1" applyAlignment="1">
      <alignment horizontal="center"/>
    </xf>
    <xf numFmtId="0" fontId="24" fillId="0" borderId="0" xfId="0" applyFont="1" applyAlignment="1">
      <alignment horizontal="center" vertical="center"/>
    </xf>
    <xf numFmtId="0" fontId="35" fillId="0" borderId="0" xfId="0" applyFont="1" applyAlignment="1">
      <alignment horizontal="center" vertical="top" wrapText="1"/>
    </xf>
  </cellXfs>
  <cellStyles count="1">
    <cellStyle name="Normal" xfId="0" builtinId="0"/>
  </cellStyles>
  <dxfs count="57">
    <dxf>
      <font>
        <b val="0"/>
        <i val="0"/>
        <strike val="0"/>
        <condense val="0"/>
        <extend val="0"/>
        <outline val="0"/>
        <shadow val="0"/>
        <u val="none"/>
        <vertAlign val="baseline"/>
        <sz val="11"/>
        <color rgb="FF000000"/>
        <name val="Arial"/>
        <family val="2"/>
        <scheme val="none"/>
      </font>
      <numFmt numFmtId="1" formatCode="0"/>
      <border diagonalUp="0" diagonalDown="0">
        <left style="hair">
          <color indexed="64"/>
        </left>
        <right/>
        <top style="hair">
          <color indexed="64"/>
        </top>
        <bottom style="hair">
          <color indexed="64"/>
        </bottom>
        <vertical/>
        <horizontal/>
      </border>
    </dxf>
    <dxf>
      <fill>
        <patternFill patternType="solid">
          <fgColor rgb="FFFCECE6"/>
          <bgColor rgb="FFFCECE6"/>
        </patternFill>
      </fill>
    </dxf>
    <dxf>
      <fill>
        <patternFill patternType="solid">
          <fgColor rgb="FFFCECE6"/>
          <bgColor rgb="FFFCECE6"/>
        </patternFill>
      </fill>
    </dxf>
    <dxf>
      <fill>
        <patternFill patternType="solid">
          <fgColor rgb="FFFCECE6"/>
          <bgColor rgb="FFFCECE6"/>
        </patternFill>
      </fill>
    </dxf>
    <dxf>
      <fill>
        <patternFill patternType="solid">
          <fgColor rgb="FFFCECE6"/>
          <bgColor rgb="FFFCECE6"/>
        </patternFill>
      </fill>
    </dxf>
    <dxf>
      <fill>
        <patternFill patternType="solid">
          <fgColor rgb="FFFCECE6"/>
          <bgColor rgb="FFFCECE6"/>
        </patternFill>
      </fill>
    </dxf>
    <dxf>
      <fill>
        <patternFill patternType="solid">
          <fgColor rgb="FFFCECE6"/>
          <bgColor rgb="FFFCECE6"/>
        </patternFill>
      </fill>
    </dxf>
    <dxf>
      <fill>
        <patternFill patternType="solid">
          <fgColor rgb="FFFCECE6"/>
          <bgColor rgb="FFFCECE6"/>
        </patternFill>
      </fill>
    </dxf>
    <dxf>
      <fill>
        <patternFill patternType="solid">
          <fgColor rgb="FFFCECE6"/>
          <bgColor rgb="FFFCECE6"/>
        </patternFill>
      </fill>
    </dxf>
    <dxf>
      <fill>
        <patternFill>
          <bgColor rgb="FFBFDFCE"/>
        </patternFill>
      </fill>
    </dxf>
    <dxf>
      <font>
        <color theme="0"/>
      </font>
      <fill>
        <patternFill>
          <bgColor rgb="FFC53929"/>
        </patternFill>
      </fill>
    </dxf>
    <dxf>
      <font>
        <color rgb="FFFFFFFF"/>
      </font>
      <fill>
        <patternFill patternType="solid">
          <fgColor rgb="FFC53929"/>
          <bgColor rgb="FFC53929"/>
        </patternFill>
      </fill>
    </dxf>
    <dxf>
      <fill>
        <patternFill patternType="solid">
          <fgColor rgb="FFFFE599"/>
          <bgColor rgb="FFFFE599"/>
        </patternFill>
      </fill>
    </dxf>
    <dxf>
      <font>
        <color rgb="FFFFFFFF"/>
      </font>
      <fill>
        <patternFill patternType="solid">
          <fgColor rgb="FFC53929"/>
          <bgColor rgb="FFC53929"/>
        </patternFill>
      </fill>
    </dxf>
    <dxf>
      <fill>
        <patternFill patternType="solid">
          <fgColor rgb="FFB7E1CD"/>
          <bgColor rgb="FFB7E1CD"/>
        </patternFill>
      </fill>
    </dxf>
    <dxf>
      <font>
        <color rgb="FFFFFFFF"/>
      </font>
      <fill>
        <patternFill patternType="solid">
          <fgColor rgb="FFC53929"/>
          <bgColor rgb="FFC53929"/>
        </patternFill>
      </fill>
    </dxf>
    <dxf>
      <fill>
        <patternFill patternType="solid">
          <fgColor rgb="FFB7E1CD"/>
          <bgColor rgb="FFB7E1CD"/>
        </patternFill>
      </fill>
    </dxf>
    <dxf>
      <font>
        <color rgb="FF57BB8A"/>
      </font>
      <fill>
        <patternFill patternType="solid">
          <fgColor rgb="FFFFFFFF"/>
          <bgColor rgb="FFFFFFFF"/>
        </patternFill>
      </fill>
    </dxf>
    <dxf>
      <font>
        <color rgb="FFC53929"/>
      </font>
      <fill>
        <patternFill patternType="solid">
          <fgColor rgb="FFFFFFFF"/>
          <bgColor rgb="FFFFFFFF"/>
        </patternFill>
      </fill>
    </dxf>
    <dxf>
      <font>
        <b val="0"/>
        <i val="0"/>
        <strike val="0"/>
        <condense val="0"/>
        <extend val="0"/>
        <outline val="0"/>
        <shadow val="0"/>
        <u val="none"/>
        <vertAlign val="baseline"/>
        <sz val="11"/>
        <color rgb="FF434343"/>
        <name val="Lato"/>
        <scheme val="none"/>
      </font>
      <numFmt numFmtId="165" formatCode="&quot;$&quot;#,##0"/>
      <fill>
        <patternFill patternType="none">
          <fgColor indexed="64"/>
          <bgColor auto="1"/>
        </patternFill>
      </fil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434343"/>
        <name val="Lato"/>
        <scheme val="none"/>
      </font>
      <numFmt numFmtId="165" formatCode="&quot;$&quot;#,##0"/>
      <fill>
        <patternFill>
          <fgColor indexed="64"/>
          <bgColor rgb="FFFCECE7"/>
        </patternFill>
      </fil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434343"/>
        <name val="Lato"/>
        <scheme val="none"/>
      </font>
      <numFmt numFmtId="165" formatCode="&quot;$&quot;#,##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strike val="0"/>
        <outline val="0"/>
        <shadow val="0"/>
        <u val="none"/>
        <vertAlign val="baseline"/>
        <sz val="11"/>
        <color rgb="FF434343"/>
        <name val="Lato"/>
        <scheme val="none"/>
      </font>
      <fill>
        <patternFill patternType="none">
          <fgColor indexed="64"/>
          <bgColor auto="1"/>
        </patternFill>
      </fill>
      <border outline="0">
        <right style="hair">
          <color indexed="64"/>
        </right>
      </border>
    </dxf>
    <dxf>
      <font>
        <strike val="0"/>
        <outline val="0"/>
        <shadow val="0"/>
        <u val="none"/>
        <vertAlign val="baseline"/>
        <sz val="11"/>
        <color rgb="FF434343"/>
        <name val="Lato"/>
        <scheme val="none"/>
      </font>
      <fill>
        <patternFill>
          <bgColor rgb="FFFCECE7"/>
        </patternFill>
      </fill>
      <border outline="0">
        <left style="hair">
          <color indexed="64"/>
        </left>
        <right style="hair">
          <color indexed="64"/>
        </right>
      </border>
    </dxf>
    <dxf>
      <border outline="0">
        <right style="hair">
          <color indexed="64"/>
        </right>
      </border>
    </dxf>
    <dxf>
      <font>
        <b val="0"/>
        <i val="0"/>
        <strike val="0"/>
        <condense val="0"/>
        <extend val="0"/>
        <outline val="0"/>
        <shadow val="0"/>
        <u val="none"/>
        <vertAlign val="baseline"/>
        <sz val="11"/>
        <color rgb="FF434343"/>
        <name val="Lato"/>
        <scheme val="none"/>
      </font>
      <numFmt numFmtId="168" formatCode="m&quot;/&quot;d&quot;/&quot;yy"/>
      <fill>
        <patternFill patternType="solid">
          <fgColor indexed="64"/>
          <bgColor rgb="FFFCECE7"/>
        </patternFill>
      </fill>
      <alignment horizontal="center" vertical="center" textRotation="0" wrapText="0"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2" tint="-0.749992370372631"/>
        <name val="Lato Regular"/>
        <scheme val="none"/>
      </font>
      <numFmt numFmtId="165" formatCode="&quot;$&quot;#,##0"/>
      <alignment horizontal="center" vertical="center" textRotation="0" wrapText="0" indent="0" justifyLastLine="0" shrinkToFit="0" readingOrder="0"/>
      <border diagonalUp="0" diagonalDown="0" outline="0">
        <left style="thin">
          <color theme="2" tint="-0.249977111117893"/>
        </left>
        <right/>
        <top style="thin">
          <color theme="2" tint="-0.249977111117893"/>
        </top>
        <bottom style="thin">
          <color theme="2" tint="-0.249977111117893"/>
        </bottom>
      </border>
    </dxf>
    <dxf>
      <font>
        <b val="0"/>
        <i val="0"/>
        <strike val="0"/>
        <condense val="0"/>
        <extend val="0"/>
        <outline val="0"/>
        <shadow val="0"/>
        <u val="none"/>
        <vertAlign val="baseline"/>
        <sz val="11"/>
        <color rgb="FF434343"/>
        <name val="Lato"/>
        <scheme val="none"/>
      </font>
      <numFmt numFmtId="165" formatCode="&quot;$&quot;#,##0"/>
      <fill>
        <patternFill patternType="solid">
          <fgColor rgb="FFFCECE6"/>
          <bgColor rgb="FFFCECE6"/>
        </patternFill>
      </fill>
      <alignment horizontal="center" vertical="center" textRotation="0" wrapText="0" indent="0" justifyLastLine="0" shrinkToFit="0" readingOrder="0"/>
      <border diagonalUp="0" diagonalDown="0" outline="0">
        <left style="hair">
          <color indexed="64"/>
        </left>
        <right/>
        <top style="hair">
          <color indexed="64"/>
        </top>
        <bottom style="hair">
          <color indexed="64"/>
        </bottom>
      </border>
    </dxf>
    <dxf>
      <font>
        <b/>
        <i val="0"/>
        <strike val="0"/>
        <condense val="0"/>
        <extend val="0"/>
        <outline val="0"/>
        <shadow val="0"/>
        <u val="none"/>
        <vertAlign val="baseline"/>
        <sz val="11"/>
        <color rgb="FF434343"/>
        <name val="Lato"/>
        <scheme val="none"/>
      </font>
      <numFmt numFmtId="165" formatCode="&quot;$&quot;#,##0"/>
      <fill>
        <patternFill patternType="solid">
          <fgColor rgb="FFFCECE6"/>
          <bgColor rgb="FFFCECE6"/>
        </patternFill>
      </fill>
      <border diagonalUp="0" diagonalDown="0">
        <left/>
        <right style="hair">
          <color indexed="64"/>
        </right>
        <top style="hair">
          <color indexed="64"/>
        </top>
        <bottom style="hair">
          <color indexed="64"/>
        </bottom>
        <vertical/>
        <horizontal/>
      </border>
    </dxf>
    <dxf>
      <border outline="0">
        <left style="hair">
          <color indexed="64"/>
        </left>
        <right style="hair">
          <color indexed="64"/>
        </right>
        <top style="hair">
          <color indexed="64"/>
        </top>
      </border>
    </dxf>
    <dxf>
      <font>
        <strike val="0"/>
        <outline val="0"/>
        <shadow val="0"/>
        <u val="none"/>
        <vertAlign val="baseline"/>
        <sz val="12"/>
        <color rgb="FF334960"/>
        <name val="Lato"/>
        <scheme val="none"/>
      </font>
    </dxf>
    <dxf>
      <font>
        <b val="0"/>
        <i val="0"/>
        <strike val="0"/>
        <condense val="0"/>
        <extend val="0"/>
        <outline val="0"/>
        <shadow val="0"/>
        <u val="none"/>
        <vertAlign val="baseline"/>
        <sz val="11"/>
        <color rgb="FF434343"/>
        <name val="Lato"/>
        <scheme val="none"/>
      </font>
      <numFmt numFmtId="167" formatCode="mm/dd/yy"/>
      <fill>
        <patternFill patternType="solid">
          <fgColor indexed="64"/>
          <bgColor rgb="FFFCECE7"/>
        </patternFill>
      </fill>
      <alignment horizontal="center" vertical="center" textRotation="0" wrapText="0" indent="0" justifyLastLine="0" shrinkToFit="0" readingOrder="0"/>
      <border diagonalUp="0" diagonalDown="0" outline="0">
        <left style="hair">
          <color indexed="64"/>
        </left>
        <right/>
        <top style="hair">
          <color indexed="64"/>
        </top>
        <bottom style="hair">
          <color indexed="64"/>
        </bottom>
      </border>
    </dxf>
    <dxf>
      <font>
        <b val="0"/>
        <i val="0"/>
        <strike val="0"/>
        <condense val="0"/>
        <extend val="0"/>
        <outline val="0"/>
        <shadow val="0"/>
        <u val="none"/>
        <vertAlign val="baseline"/>
        <sz val="11"/>
        <color rgb="FF434343"/>
        <name val="Lato"/>
        <scheme val="none"/>
      </font>
      <numFmt numFmtId="165" formatCode="&quot;$&quot;#,##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434343"/>
        <name val="Lato"/>
        <scheme val="none"/>
      </font>
      <numFmt numFmtId="165" formatCode="&quot;$&quot;#,##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1"/>
        <color rgb="FF434343"/>
        <name val="Lato"/>
        <scheme val="none"/>
      </font>
      <numFmt numFmtId="165" formatCode="&quot;$&quot;#,##0"/>
      <alignment horizontal="general" vertical="center" textRotation="0" wrapText="0" indent="0" justifyLastLine="0" shrinkToFit="0" readingOrder="0"/>
      <border diagonalUp="0" diagonalDown="0">
        <left/>
        <right style="hair">
          <color indexed="64"/>
        </right>
        <top style="hair">
          <color indexed="64"/>
        </top>
        <bottom style="hair">
          <color indexed="64"/>
        </bottom>
        <vertical/>
        <horizontal/>
      </border>
    </dxf>
    <dxf>
      <border outline="0">
        <top style="hair">
          <color indexed="64"/>
        </top>
      </border>
    </dxf>
    <dxf>
      <border outline="0">
        <left style="hair">
          <color indexed="64"/>
        </left>
        <right style="hair">
          <color indexed="64"/>
        </right>
        <top style="hair">
          <color indexed="64"/>
        </top>
        <bottom style="hair">
          <color indexed="64"/>
        </bottom>
      </border>
    </dxf>
    <dxf>
      <border outline="0">
        <bottom style="hair">
          <color indexed="64"/>
        </bottom>
      </border>
    </dxf>
    <dxf>
      <font>
        <strike val="0"/>
        <outline val="0"/>
        <shadow val="0"/>
        <u val="none"/>
        <vertAlign val="baseline"/>
        <sz val="12"/>
        <color rgb="FF334960"/>
        <name val="Lato"/>
        <scheme val="none"/>
      </font>
    </dxf>
    <dxf>
      <font>
        <b val="0"/>
        <i val="0"/>
        <strike val="0"/>
        <condense val="0"/>
        <extend val="0"/>
        <outline val="0"/>
        <shadow val="0"/>
        <u val="none"/>
        <vertAlign val="baseline"/>
        <sz val="11"/>
        <color rgb="FF434343"/>
        <name val="Lato"/>
        <scheme val="none"/>
      </font>
      <numFmt numFmtId="19" formatCode="m/d/yy"/>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rgb="FF434343"/>
        <name val="Lato"/>
        <scheme val="none"/>
      </font>
      <numFmt numFmtId="167" formatCode="mm/dd/yy"/>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1"/>
        <color rgb="FF434343"/>
        <name val="Lato"/>
        <scheme val="none"/>
      </font>
      <numFmt numFmtId="14" formatCode="0.0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434343"/>
        <name val="Lato"/>
        <scheme val="none"/>
      </font>
      <numFmt numFmtId="165" formatCode="&quot;$&quot;#,##0"/>
      <fill>
        <patternFill patternType="solid">
          <fgColor indexed="64"/>
          <bgColor rgb="FFFCECE7"/>
        </patternFill>
      </fil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434343"/>
        <name val="Lato"/>
        <scheme val="none"/>
      </font>
      <numFmt numFmtId="165" formatCode="&quot;$&quot;#,##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i val="0"/>
        <strike val="0"/>
        <condense val="0"/>
        <extend val="0"/>
        <outline val="0"/>
        <shadow val="0"/>
        <u val="none"/>
        <vertAlign val="baseline"/>
        <sz val="11"/>
        <color rgb="FF434343"/>
        <name val="Lato"/>
        <scheme val="none"/>
      </font>
      <numFmt numFmtId="165" formatCode="&quot;$&quot;#,##0"/>
      <alignment horizontal="general" vertical="center" textRotation="0" wrapText="0" indent="0" justifyLastLine="0" shrinkToFit="0" readingOrder="0"/>
      <border diagonalUp="0" diagonalDown="0">
        <left/>
        <right style="hair">
          <color indexed="64"/>
        </right>
        <top style="hair">
          <color indexed="64"/>
        </top>
        <bottom style="hair">
          <color indexed="64"/>
        </bottom>
        <vertical/>
        <horizontal/>
      </border>
    </dxf>
    <dxf>
      <border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434343"/>
        <name val="Lato"/>
        <scheme val="none"/>
      </font>
      <alignment horizontal="center" vertical="center" textRotation="0" wrapText="0" indent="0" justifyLastLine="0" shrinkToFit="0" readingOrder="0"/>
    </dxf>
    <dxf>
      <font>
        <b/>
        <i val="0"/>
        <strike val="0"/>
        <condense val="0"/>
        <extend val="0"/>
        <outline val="0"/>
        <shadow val="0"/>
        <u val="none"/>
        <vertAlign val="baseline"/>
        <sz val="12"/>
        <color rgb="FF334960"/>
        <name val="Lato"/>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strike val="0"/>
        <outline val="0"/>
        <shadow val="0"/>
        <u val="none"/>
        <vertAlign val="baseline"/>
        <sz val="11"/>
        <color rgb="FF434343"/>
        <name val="Lato"/>
        <scheme val="none"/>
      </font>
      <fill>
        <patternFill>
          <bgColor rgb="FFFCECE7"/>
        </patternFill>
      </fill>
      <border outline="0">
        <left style="hair">
          <color indexed="64"/>
        </left>
      </border>
    </dxf>
    <dxf>
      <border outline="0">
        <top style="hair">
          <color indexed="64"/>
        </top>
      </border>
    </dxf>
    <dxf>
      <border outline="0">
        <left style="hair">
          <color indexed="64"/>
        </left>
        <right style="hair">
          <color indexed="64"/>
        </right>
        <top style="hair">
          <color indexed="64"/>
        </top>
        <bottom style="hair">
          <color indexed="64"/>
        </bottom>
      </border>
    </dxf>
    <dxf>
      <border outline="0">
        <bottom style="thin">
          <color theme="1"/>
        </bottom>
      </border>
    </dxf>
    <dxf>
      <font>
        <b/>
        <i val="0"/>
        <strike val="0"/>
        <condense val="0"/>
        <extend val="0"/>
        <outline val="0"/>
        <shadow val="0"/>
        <u val="none"/>
        <vertAlign val="baseline"/>
        <sz val="12"/>
        <color rgb="FF334960"/>
        <name val="Lato"/>
        <scheme val="none"/>
      </font>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1"/>
        <color rgb="FF434343"/>
        <name val="Lato"/>
        <scheme val="none"/>
      </font>
      <numFmt numFmtId="1" formatCode="0"/>
      <fill>
        <patternFill>
          <fgColor indexed="64"/>
          <bgColor rgb="FFFCECE7"/>
        </patternFill>
      </fill>
      <alignment horizontal="center" vertical="center" textRotation="0" wrapText="0" indent="0" justifyLastLine="0" shrinkToFit="0" readingOrder="0"/>
      <border diagonalUp="0" diagonalDown="0" outline="0">
        <left style="hair">
          <color indexed="64"/>
        </left>
        <right/>
        <top style="hair">
          <color indexed="64"/>
        </top>
        <bottom style="hair">
          <color indexed="64"/>
        </bottom>
      </border>
    </dxf>
    <dxf>
      <font>
        <b/>
        <i val="0"/>
        <strike val="0"/>
        <condense val="0"/>
        <extend val="0"/>
        <outline val="0"/>
        <shadow val="0"/>
        <u val="none"/>
        <vertAlign val="baseline"/>
        <sz val="11"/>
        <color rgb="FF434343"/>
        <name val="Lato"/>
        <scheme val="none"/>
      </font>
      <numFmt numFmtId="165" formatCode="&quot;$&quot;#,##0"/>
      <alignment horizontal="general" vertical="center" textRotation="0" wrapText="0" indent="0" justifyLastLine="0" shrinkToFit="0" readingOrder="0"/>
      <border diagonalUp="0" diagonalDown="0">
        <left/>
        <right/>
        <top style="hair">
          <color indexed="64"/>
        </top>
        <bottom style="hair">
          <color indexed="64"/>
        </bottom>
        <vertical/>
        <horizontal/>
      </border>
    </dxf>
    <dxf>
      <border outline="0">
        <left style="hair">
          <color indexed="64"/>
        </left>
        <right style="hair">
          <color indexed="64"/>
        </right>
        <top style="hair">
          <color indexed="64"/>
        </top>
        <bottom style="hair">
          <color indexed="64"/>
        </bottom>
      </border>
    </dxf>
    <dxf>
      <font>
        <b/>
        <i val="0"/>
        <strike val="0"/>
        <condense val="0"/>
        <extend val="0"/>
        <outline val="0"/>
        <shadow val="0"/>
        <u val="none"/>
        <vertAlign val="baseline"/>
        <sz val="12"/>
        <color rgb="FF334960"/>
        <name val="Lato"/>
        <scheme val="none"/>
      </font>
      <alignment horizontal="center" vertical="center" textRotation="0" wrapText="0"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colors>
    <mruColors>
      <color rgb="FFD9D9D9"/>
      <color rgb="FF666666"/>
      <color rgb="FF434343"/>
      <color rgb="FFFCECE7"/>
      <color rgb="FF687887"/>
      <color rgb="FFFCECE6"/>
      <color rgb="FFBFDFCE"/>
      <color rgb="FFC53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20B081-08FF-9C4E-B9FA-45C8145100D4}" name="Table3" displayName="Table3" ref="B3:F6" totalsRowShown="0" headerRowDxfId="56" tableBorderDxfId="55">
  <autoFilter ref="B3:F6" xr:uid="{B020B081-08FF-9C4E-B9FA-45C8145100D4}"/>
  <sortState xmlns:xlrd2="http://schemas.microsoft.com/office/spreadsheetml/2017/richdata2" ref="B4:F6">
    <sortCondition descending="1" ref="C3:C6"/>
  </sortState>
  <tableColumns count="5">
    <tableColumn id="1" xr3:uid="{E4A305BF-3D6C-E847-B400-CE53278DBF8A}" name="Account" dataDxfId="54"/>
    <tableColumn id="2" xr3:uid="{81213EE6-9540-0541-86D3-9421E3597B76}" name="Monthly" dataDxfId="21"/>
    <tableColumn id="3" xr3:uid="{C01AED07-34EC-2D41-96D8-522FA433BE1B}" name="Annual" dataDxfId="19">
      <calculatedColumnFormula>C4*12</calculatedColumnFormula>
    </tableColumn>
    <tableColumn id="4" xr3:uid="{A383EB0C-715F-F14E-B6AE-DC0E876B5D56}" name="Current" dataDxfId="20"/>
    <tableColumn id="5" xr3:uid="{A3F4EEF9-8CAE-664A-B90C-1C10538215A1}" name="Liquidity" dataDxfId="5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921D10-E334-6B40-A5BE-84DEF06B2289}" name="Table6" displayName="Table6" ref="B10:F15" totalsRowShown="0" headerRowDxfId="52" headerRowBorderDxfId="51" tableBorderDxfId="50" totalsRowBorderDxfId="49">
  <autoFilter ref="B10:F15" xr:uid="{9E921D10-E334-6B40-A5BE-84DEF06B2289}"/>
  <tableColumns count="5">
    <tableColumn id="1" xr3:uid="{46BB53B7-FBDD-524D-A39B-1CD2F1BDC3FE}" name="Account"/>
    <tableColumn id="2" xr3:uid="{04CD8EA9-E161-5A47-AB78-37D762FF0B03}" name="Monthly" dataDxfId="24"/>
    <tableColumn id="3" xr3:uid="{3E9C2C58-4636-EE45-ACF9-46B8ECDA9B60}" name="Annual" dataDxfId="22">
      <calculatedColumnFormula>C11*12</calculatedColumnFormula>
    </tableColumn>
    <tableColumn id="4" xr3:uid="{71FA6113-C867-AF4B-ACAD-FE26979570E2}" name="Current" dataDxfId="23"/>
    <tableColumn id="5" xr3:uid="{2DDBCA4E-9737-1843-AEA7-897BB41E3888}" name="Liquidity" dataDxfId="4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4074A8-C1F3-A44B-9C0B-C87C2371DC24}" name="Table1" displayName="Table1" ref="B3:H9" totalsRowShown="0" headerRowDxfId="47" dataDxfId="46" tableBorderDxfId="45">
  <autoFilter ref="B3:H9" xr:uid="{3C4074A8-C1F3-A44B-9C0B-C87C2371DC24}"/>
  <sortState xmlns:xlrd2="http://schemas.microsoft.com/office/spreadsheetml/2017/richdata2" ref="B4:H9">
    <sortCondition descending="1" ref="D3:D9"/>
  </sortState>
  <tableColumns count="7">
    <tableColumn id="1" xr3:uid="{6DE452E6-5238-C047-BD8E-A139BA6B13D7}" name="Entity" dataDxfId="44"/>
    <tableColumn id="2" xr3:uid="{A7D7A089-21A6-3B4C-823A-828101D2EE93}" name="Monthly" dataDxfId="43"/>
    <tableColumn id="3" xr3:uid="{437086A2-3467-5C49-81C7-146DD61E5288}" name="Amount" dataDxfId="42"/>
    <tableColumn id="4" xr3:uid="{40127FAD-DF25-2C46-8992-ED6FDCED964F}" name="Interest Rate" dataDxfId="41"/>
    <tableColumn id="6" xr3:uid="{8EB49CE9-9E7B-FE49-A6A8-5E4ECD28CD6B}" name="Charge Date" dataDxfId="40"/>
    <tableColumn id="7" xr3:uid="{9990C8FC-A29B-5844-95BE-B5CE9034BC62}" name="Payoff Date" dataDxfId="39">
      <calculatedColumnFormula>IF(H4 = "", "PAID", TODAY() + (H4 * 30))</calculatedColumnFormula>
    </tableColumn>
    <tableColumn id="8" xr3:uid="{0D67035E-AE75-9A48-B055-133CD7D4A6FB}" name="Payoff (Mo.)" dataDxfId="0">
      <calculatedColumnFormula>IF(D4=0, "", NPER(E4/12, -C4, D4))</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5F600B-6FFD-3D48-B01B-C4B373208D75}" name="Table4" displayName="Table4" ref="B3:E13" totalsRowShown="0" headerRowDxfId="38" headerRowBorderDxfId="37" tableBorderDxfId="36" totalsRowBorderDxfId="35">
  <autoFilter ref="B3:E13" xr:uid="{435F600B-6FFD-3D48-B01B-C4B373208D75}"/>
  <sortState xmlns:xlrd2="http://schemas.microsoft.com/office/spreadsheetml/2017/richdata2" ref="B4:E12">
    <sortCondition descending="1" ref="C3:C12"/>
  </sortState>
  <tableColumns count="4">
    <tableColumn id="1" xr3:uid="{5E0D9F58-27C6-F349-9625-E55C29F84B78}" name="Service" dataDxfId="34"/>
    <tableColumn id="2" xr3:uid="{E7DC1429-7368-7144-B95B-BE787409DAAB}" name="Monthly" dataDxfId="33"/>
    <tableColumn id="3" xr3:uid="{51624688-0428-1741-BA4A-56CFECEDE50B}" name="Annual" dataDxfId="32"/>
    <tableColumn id="4" xr3:uid="{15DD5D8F-7B78-9A47-9420-5223023E48DD}" name="Charge Date" dataDxfId="3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987D3C-1F0F-F342-B7EC-697557D8C300}" name="Table5" displayName="Table5" ref="B3:E7" totalsRowShown="0" headerRowDxfId="30" tableBorderDxfId="29">
  <autoFilter ref="B3:E7" xr:uid="{19987D3C-1F0F-F342-B7EC-697557D8C300}"/>
  <tableColumns count="4">
    <tableColumn id="1" xr3:uid="{ACB7DD33-C6A8-D84C-B1E9-F845EC294523}" name="Type" dataDxfId="28"/>
    <tableColumn id="2" xr3:uid="{4AA30638-2FA3-A941-9B30-DBBC8FA81804}" name="Monthly" dataDxfId="27"/>
    <tableColumn id="3" xr3:uid="{5BB5A9F0-3483-8349-B275-8C8DAADC370B}" name="Annual" dataDxfId="26">
      <calculatedColumnFormula>C4*12</calculatedColumnFormula>
    </tableColumn>
    <tableColumn id="4" xr3:uid="{99D1D7C3-F3EE-FC49-ACD5-100227FFB2BE}" name="Charge Date" dataDxfId="2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33"/>
  <sheetViews>
    <sheetView showGridLines="0" tabSelected="1" zoomScale="150" zoomScaleNormal="150" workbookViewId="0">
      <pane xSplit="6" topLeftCell="G1" activePane="topRight" state="frozen"/>
      <selection activeCell="A6" sqref="A6"/>
      <selection pane="topRight" activeCell="H33" sqref="H33"/>
    </sheetView>
  </sheetViews>
  <sheetFormatPr baseColWidth="10" defaultColWidth="12.6640625" defaultRowHeight="15.75" customHeight="1" x14ac:dyDescent="0.15"/>
  <cols>
    <col min="1" max="1" width="2.83203125" customWidth="1"/>
    <col min="2" max="2" width="10.5" customWidth="1"/>
    <col min="3" max="3" width="16.5" customWidth="1"/>
    <col min="4" max="4" width="11.83203125" customWidth="1"/>
    <col min="5" max="5" width="12.6640625" customWidth="1"/>
    <col min="6" max="6" width="11.6640625" customWidth="1"/>
    <col min="7" max="17" width="9.6640625" customWidth="1"/>
    <col min="18" max="19" width="2.1640625" customWidth="1"/>
  </cols>
  <sheetData>
    <row r="1" spans="1:13" ht="26" customHeight="1" x14ac:dyDescent="0.15">
      <c r="A1" s="42"/>
      <c r="B1" s="124" t="s">
        <v>0</v>
      </c>
      <c r="C1" s="124"/>
      <c r="D1" s="124"/>
      <c r="E1" s="125">
        <f ca="1">TODAY()</f>
        <v>45889</v>
      </c>
      <c r="F1" s="124"/>
      <c r="G1" s="122"/>
      <c r="H1" s="122"/>
      <c r="I1" s="122"/>
      <c r="J1" s="122"/>
      <c r="K1" s="1"/>
      <c r="L1" s="1"/>
    </row>
    <row r="2" spans="1:13" ht="31" customHeight="1" x14ac:dyDescent="0.15">
      <c r="A2" s="42"/>
      <c r="B2" s="123" t="s">
        <v>45</v>
      </c>
      <c r="C2" s="123"/>
      <c r="D2" s="123"/>
      <c r="E2" s="123"/>
      <c r="F2" s="123"/>
      <c r="G2" s="2"/>
      <c r="I2" s="2"/>
      <c r="K2" s="1"/>
      <c r="L2" s="1"/>
    </row>
    <row r="3" spans="1:13" ht="22.5" customHeight="1" x14ac:dyDescent="0.15">
      <c r="A3" s="4"/>
      <c r="B3" s="37" t="s">
        <v>1</v>
      </c>
      <c r="C3" s="37" t="s">
        <v>2</v>
      </c>
      <c r="D3" s="37" t="s">
        <v>40</v>
      </c>
      <c r="E3" s="37" t="s">
        <v>21</v>
      </c>
      <c r="F3" s="37" t="s">
        <v>3</v>
      </c>
      <c r="H3" s="140" t="s">
        <v>89</v>
      </c>
      <c r="I3" s="140"/>
      <c r="J3" s="140"/>
      <c r="K3" s="140"/>
      <c r="L3" s="140"/>
      <c r="M3" s="140"/>
    </row>
    <row r="4" spans="1:13" ht="22.5" customHeight="1" x14ac:dyDescent="0.15">
      <c r="A4" s="4"/>
      <c r="B4" s="105">
        <v>1000</v>
      </c>
      <c r="C4" s="54">
        <f>'Savings &amp; Investments'!E2</f>
        <v>799</v>
      </c>
      <c r="D4" s="55">
        <f>'Savings &amp; Investments'!E9</f>
        <v>1150</v>
      </c>
      <c r="E4" s="55">
        <f>Debt!D2</f>
        <v>29689</v>
      </c>
      <c r="F4" s="55">
        <f>SUM(+B4+C4+D4)-E4</f>
        <v>-26740</v>
      </c>
      <c r="H4" s="140"/>
      <c r="I4" s="140"/>
      <c r="J4" s="140"/>
      <c r="K4" s="140"/>
      <c r="L4" s="140"/>
      <c r="M4" s="140"/>
    </row>
    <row r="5" spans="1:13" ht="23" customHeight="1" x14ac:dyDescent="0.25">
      <c r="A5" s="7"/>
      <c r="B5" s="117" t="s">
        <v>5</v>
      </c>
      <c r="C5" s="117"/>
      <c r="D5" s="117"/>
      <c r="E5" s="117"/>
      <c r="F5" s="117"/>
      <c r="G5" s="8"/>
      <c r="H5" s="140"/>
      <c r="I5" s="140"/>
      <c r="J5" s="140"/>
      <c r="K5" s="140"/>
      <c r="L5" s="140"/>
      <c r="M5" s="140"/>
    </row>
    <row r="6" spans="1:13" ht="16" x14ac:dyDescent="0.15">
      <c r="A6" s="7"/>
      <c r="B6" s="38" t="s">
        <v>38</v>
      </c>
      <c r="C6" s="39" t="s">
        <v>39</v>
      </c>
      <c r="D6" s="40" t="s">
        <v>8</v>
      </c>
      <c r="E6" s="40" t="s">
        <v>6</v>
      </c>
      <c r="F6" s="40" t="s">
        <v>7</v>
      </c>
      <c r="G6" s="8"/>
      <c r="H6" s="141" t="s">
        <v>90</v>
      </c>
      <c r="I6" s="141"/>
      <c r="J6" s="141"/>
      <c r="K6" s="141"/>
      <c r="L6" s="141"/>
      <c r="M6" s="141"/>
    </row>
    <row r="7" spans="1:13" ht="13" x14ac:dyDescent="0.15">
      <c r="A7" s="12"/>
      <c r="B7" s="59"/>
      <c r="C7" s="59">
        <f>SUM(C8+C9)</f>
        <v>50</v>
      </c>
      <c r="D7" s="6">
        <f>SUM(D8+D9)</f>
        <v>778.5</v>
      </c>
      <c r="E7" s="6">
        <f>SUM(E8+E9)</f>
        <v>3363.8984999999998</v>
      </c>
      <c r="F7" s="6">
        <f>SUM(F8+F9)</f>
        <v>40482</v>
      </c>
      <c r="G7" s="14"/>
      <c r="H7" s="141"/>
      <c r="I7" s="141"/>
      <c r="J7" s="141"/>
      <c r="K7" s="141"/>
      <c r="L7" s="141"/>
      <c r="M7" s="141"/>
    </row>
    <row r="8" spans="1:13" ht="23" customHeight="1" x14ac:dyDescent="0.15">
      <c r="A8" s="7"/>
      <c r="B8" s="103">
        <v>18</v>
      </c>
      <c r="C8" s="104">
        <v>40</v>
      </c>
      <c r="D8" s="41">
        <f>(B8*C8)*0.8</f>
        <v>576</v>
      </c>
      <c r="E8" s="41">
        <f>(D8*4.321)</f>
        <v>2488.8959999999997</v>
      </c>
      <c r="F8" s="41">
        <f>D8*52</f>
        <v>29952</v>
      </c>
      <c r="G8" s="8"/>
      <c r="H8" s="141"/>
      <c r="I8" s="141"/>
      <c r="J8" s="141"/>
      <c r="K8" s="141"/>
      <c r="L8" s="141"/>
      <c r="M8" s="141"/>
    </row>
    <row r="9" spans="1:13" ht="26" customHeight="1" x14ac:dyDescent="0.15">
      <c r="A9" s="7"/>
      <c r="B9" s="103">
        <v>27</v>
      </c>
      <c r="C9" s="104">
        <v>10</v>
      </c>
      <c r="D9" s="41">
        <f>(B9*C9)*0.75</f>
        <v>202.5</v>
      </c>
      <c r="E9" s="41">
        <f>(D9*4.321)</f>
        <v>875.00249999999994</v>
      </c>
      <c r="F9" s="41">
        <f>D9*52</f>
        <v>10530</v>
      </c>
      <c r="G9" s="8"/>
      <c r="H9" s="141"/>
      <c r="I9" s="141"/>
      <c r="J9" s="141"/>
      <c r="K9" s="141"/>
      <c r="L9" s="141"/>
      <c r="M9" s="141"/>
    </row>
    <row r="10" spans="1:13" ht="20" x14ac:dyDescent="0.15">
      <c r="A10" s="7"/>
      <c r="B10" s="116" t="s">
        <v>4</v>
      </c>
      <c r="C10" s="116"/>
      <c r="D10" s="116"/>
      <c r="E10" s="116"/>
      <c r="F10" s="116"/>
      <c r="G10" s="8"/>
      <c r="H10" s="141"/>
      <c r="I10" s="141"/>
      <c r="J10" s="141"/>
      <c r="K10" s="141"/>
      <c r="L10" s="141"/>
      <c r="M10" s="141"/>
    </row>
    <row r="11" spans="1:13" ht="18" x14ac:dyDescent="0.15">
      <c r="A11" s="9"/>
      <c r="B11" s="13"/>
      <c r="C11" s="13"/>
      <c r="D11" s="5" t="s">
        <v>6</v>
      </c>
      <c r="E11" s="5" t="s">
        <v>7</v>
      </c>
      <c r="F11" s="118" t="s">
        <v>50</v>
      </c>
      <c r="G11" s="10"/>
      <c r="H11" s="141"/>
      <c r="I11" s="141"/>
      <c r="J11" s="141"/>
      <c r="K11" s="141"/>
      <c r="L11" s="141"/>
      <c r="M11" s="141"/>
    </row>
    <row r="12" spans="1:13" ht="13" x14ac:dyDescent="0.15">
      <c r="A12" s="12"/>
      <c r="B12" s="16" t="s">
        <v>9</v>
      </c>
      <c r="C12" s="16"/>
      <c r="D12" s="6">
        <f>SUM(D13:D31)</f>
        <v>3357.81</v>
      </c>
      <c r="E12" s="6">
        <f>SUM(E13:E31)</f>
        <v>40576.75</v>
      </c>
      <c r="F12" s="118"/>
      <c r="G12" s="14"/>
      <c r="H12" s="141"/>
      <c r="I12" s="141"/>
      <c r="J12" s="141"/>
      <c r="K12" s="141"/>
      <c r="L12" s="141"/>
      <c r="M12" s="141"/>
    </row>
    <row r="13" spans="1:13" ht="17.25" customHeight="1" x14ac:dyDescent="0.15">
      <c r="A13" s="15"/>
      <c r="B13" s="130" t="s">
        <v>43</v>
      </c>
      <c r="C13" s="130"/>
      <c r="D13" s="43">
        <v>750</v>
      </c>
      <c r="E13" s="20">
        <f t="shared" ref="E13" si="0">D13*12</f>
        <v>9000</v>
      </c>
      <c r="F13" s="21">
        <f>D13/(E8+E9)</f>
        <v>0.22295559750093533</v>
      </c>
      <c r="G13" s="17"/>
      <c r="H13" s="141"/>
      <c r="I13" s="141"/>
      <c r="J13" s="141"/>
      <c r="K13" s="141"/>
      <c r="L13" s="141"/>
      <c r="M13" s="141"/>
    </row>
    <row r="14" spans="1:13" ht="13" x14ac:dyDescent="0.15">
      <c r="A14" s="15"/>
      <c r="B14" s="130" t="s">
        <v>46</v>
      </c>
      <c r="C14" s="130"/>
      <c r="D14" s="19">
        <v>25</v>
      </c>
      <c r="E14" s="20">
        <f>D14*12</f>
        <v>300</v>
      </c>
      <c r="F14" s="21">
        <f>D14/(E8+E9)</f>
        <v>7.4318532500311767E-3</v>
      </c>
      <c r="G14" s="17"/>
      <c r="H14" s="141"/>
      <c r="I14" s="141"/>
      <c r="J14" s="141"/>
      <c r="K14" s="141"/>
      <c r="L14" s="141"/>
      <c r="M14" s="141"/>
    </row>
    <row r="15" spans="1:13" ht="13" x14ac:dyDescent="0.15">
      <c r="A15" s="15"/>
      <c r="B15" s="131" t="s">
        <v>42</v>
      </c>
      <c r="C15" s="131"/>
      <c r="D15" s="19">
        <v>200</v>
      </c>
      <c r="E15" s="20">
        <f>D15*12</f>
        <v>2400</v>
      </c>
      <c r="F15" s="21">
        <f>D15/(E8+E9)</f>
        <v>5.9454826000249414E-2</v>
      </c>
      <c r="G15" s="17"/>
      <c r="H15" s="141"/>
      <c r="I15" s="141"/>
      <c r="J15" s="141"/>
      <c r="K15" s="141"/>
      <c r="L15" s="141"/>
      <c r="M15" s="141"/>
    </row>
    <row r="16" spans="1:13" ht="14" customHeight="1" x14ac:dyDescent="0.15">
      <c r="A16" s="15"/>
      <c r="B16" s="119" t="s">
        <v>14</v>
      </c>
      <c r="C16" s="119"/>
      <c r="D16" s="25">
        <v>560</v>
      </c>
      <c r="E16" s="18">
        <f>D16*12</f>
        <v>6720</v>
      </c>
      <c r="F16" s="24">
        <f>D16/(E8+E9)</f>
        <v>0.16647351280069836</v>
      </c>
      <c r="G16" s="17"/>
      <c r="H16" s="141"/>
      <c r="I16" s="141"/>
      <c r="J16" s="141"/>
      <c r="K16" s="141"/>
      <c r="L16" s="141"/>
      <c r="M16" s="141"/>
    </row>
    <row r="17" spans="1:13" ht="13" x14ac:dyDescent="0.15">
      <c r="A17" s="15"/>
      <c r="B17" s="121" t="s">
        <v>13</v>
      </c>
      <c r="C17" s="121"/>
      <c r="D17" s="23">
        <v>40</v>
      </c>
      <c r="E17" s="18">
        <f>D17*12</f>
        <v>480</v>
      </c>
      <c r="F17" s="24">
        <f>D17/(E8+E9)</f>
        <v>1.1890965200049883E-2</v>
      </c>
      <c r="G17" s="17"/>
      <c r="H17" s="141"/>
      <c r="I17" s="141"/>
      <c r="J17" s="141"/>
      <c r="K17" s="141"/>
      <c r="L17" s="141"/>
      <c r="M17" s="141"/>
    </row>
    <row r="18" spans="1:13" ht="15" customHeight="1" x14ac:dyDescent="0.15">
      <c r="A18" s="15"/>
      <c r="B18" s="119" t="s">
        <v>55</v>
      </c>
      <c r="C18" s="119"/>
      <c r="D18" s="19">
        <v>80</v>
      </c>
      <c r="E18" s="20">
        <f t="shared" ref="E18:E25" si="1">D18*12</f>
        <v>960</v>
      </c>
      <c r="F18" s="21">
        <f>D18/(E8+E9)</f>
        <v>2.3781930400099766E-2</v>
      </c>
      <c r="G18" s="17"/>
      <c r="H18" s="141"/>
      <c r="I18" s="141"/>
      <c r="J18" s="141"/>
      <c r="K18" s="141"/>
      <c r="L18" s="141"/>
      <c r="M18" s="141"/>
    </row>
    <row r="19" spans="1:13" ht="15" customHeight="1" x14ac:dyDescent="0.15">
      <c r="A19" s="15"/>
      <c r="B19" s="119" t="s">
        <v>61</v>
      </c>
      <c r="C19" s="119"/>
      <c r="D19" s="19">
        <v>30</v>
      </c>
      <c r="E19" s="20">
        <f t="shared" si="1"/>
        <v>360</v>
      </c>
      <c r="F19" s="21">
        <f>D19/(E8+E9)</f>
        <v>8.9182239000374121E-3</v>
      </c>
      <c r="G19" s="17"/>
      <c r="H19" s="141"/>
      <c r="I19" s="141"/>
      <c r="J19" s="141"/>
      <c r="K19" s="141"/>
      <c r="L19" s="141"/>
      <c r="M19" s="141"/>
    </row>
    <row r="20" spans="1:13" ht="13" x14ac:dyDescent="0.15">
      <c r="A20" s="15"/>
      <c r="B20" s="119" t="s">
        <v>12</v>
      </c>
      <c r="C20" s="119"/>
      <c r="D20" s="19">
        <v>100</v>
      </c>
      <c r="E20" s="20">
        <f t="shared" si="1"/>
        <v>1200</v>
      </c>
      <c r="F20" s="21">
        <f>D20/(E8+E9)</f>
        <v>2.9727413000124707E-2</v>
      </c>
      <c r="G20" s="17"/>
      <c r="H20" s="141"/>
      <c r="I20" s="141"/>
      <c r="J20" s="141"/>
      <c r="K20" s="141"/>
      <c r="L20" s="141"/>
      <c r="M20" s="141"/>
    </row>
    <row r="21" spans="1:13" ht="13" x14ac:dyDescent="0.15">
      <c r="A21" s="15"/>
      <c r="B21" s="130" t="s">
        <v>49</v>
      </c>
      <c r="C21" s="119"/>
      <c r="D21" s="25">
        <v>150</v>
      </c>
      <c r="E21" s="18">
        <f>D21*12</f>
        <v>1800</v>
      </c>
      <c r="F21" s="24">
        <f>D21/(E8+E9)</f>
        <v>4.4591119500187064E-2</v>
      </c>
      <c r="G21" s="17"/>
      <c r="H21" s="141"/>
      <c r="I21" s="141"/>
      <c r="J21" s="141"/>
      <c r="K21" s="141"/>
      <c r="L21" s="141"/>
      <c r="M21" s="141"/>
    </row>
    <row r="22" spans="1:13" ht="13" x14ac:dyDescent="0.15">
      <c r="A22" s="15"/>
      <c r="B22" s="119" t="s">
        <v>56</v>
      </c>
      <c r="C22" s="120"/>
      <c r="D22" s="25">
        <v>50</v>
      </c>
      <c r="E22" s="18">
        <f t="shared" si="1"/>
        <v>600</v>
      </c>
      <c r="F22" s="24">
        <f>D22/(E8+E9)</f>
        <v>1.4863706500062353E-2</v>
      </c>
      <c r="G22" s="17"/>
      <c r="H22" s="141"/>
      <c r="I22" s="141"/>
      <c r="J22" s="141"/>
      <c r="K22" s="141"/>
      <c r="L22" s="141"/>
      <c r="M22" s="141"/>
    </row>
    <row r="23" spans="1:13" ht="13" x14ac:dyDescent="0.15">
      <c r="A23" s="15"/>
      <c r="B23" s="119" t="s">
        <v>15</v>
      </c>
      <c r="C23" s="120"/>
      <c r="D23" s="25">
        <v>120</v>
      </c>
      <c r="E23" s="18">
        <f t="shared" si="1"/>
        <v>1440</v>
      </c>
      <c r="F23" s="24">
        <f>D23/(E8+E9)</f>
        <v>3.5672895600149648E-2</v>
      </c>
      <c r="G23" s="17"/>
      <c r="H23" s="141"/>
      <c r="I23" s="141"/>
      <c r="J23" s="141"/>
      <c r="K23" s="141"/>
      <c r="L23" s="141"/>
      <c r="M23" s="141"/>
    </row>
    <row r="24" spans="1:13" ht="13" x14ac:dyDescent="0.15">
      <c r="A24" s="15"/>
      <c r="B24" s="119" t="s">
        <v>17</v>
      </c>
      <c r="C24" s="120"/>
      <c r="D24" s="25">
        <v>20</v>
      </c>
      <c r="E24" s="18">
        <f t="shared" si="1"/>
        <v>240</v>
      </c>
      <c r="F24" s="24">
        <f>D24/(E8+E9)</f>
        <v>5.9454826000249414E-3</v>
      </c>
      <c r="G24" s="17"/>
      <c r="H24" s="141"/>
      <c r="I24" s="141"/>
      <c r="J24" s="141"/>
      <c r="K24" s="141"/>
      <c r="L24" s="141"/>
      <c r="M24" s="141"/>
    </row>
    <row r="25" spans="1:13" ht="13" x14ac:dyDescent="0.15">
      <c r="A25" s="15"/>
      <c r="B25" s="119" t="s">
        <v>16</v>
      </c>
      <c r="C25" s="120"/>
      <c r="D25" s="25">
        <v>0</v>
      </c>
      <c r="E25" s="28">
        <f t="shared" si="1"/>
        <v>0</v>
      </c>
      <c r="F25" s="29">
        <f>D25/(E8+E9)</f>
        <v>0</v>
      </c>
      <c r="G25" s="17"/>
      <c r="H25" s="141"/>
      <c r="I25" s="141"/>
      <c r="J25" s="141"/>
      <c r="K25" s="141"/>
      <c r="L25" s="141"/>
      <c r="M25" s="141"/>
    </row>
    <row r="26" spans="1:13" ht="15.75" customHeight="1" x14ac:dyDescent="0.15">
      <c r="B26" s="126" t="s">
        <v>80</v>
      </c>
      <c r="C26" s="127"/>
      <c r="D26" s="98">
        <v>100</v>
      </c>
      <c r="E26" s="31">
        <f>D26*12</f>
        <v>1200</v>
      </c>
      <c r="F26" s="29">
        <f>D26/(E8+E9)</f>
        <v>2.9727413000124707E-2</v>
      </c>
      <c r="H26" s="141"/>
      <c r="I26" s="141"/>
      <c r="J26" s="141"/>
      <c r="K26" s="141"/>
      <c r="L26" s="141"/>
      <c r="M26" s="141"/>
    </row>
    <row r="27" spans="1:13" ht="13" x14ac:dyDescent="0.15">
      <c r="A27" s="30"/>
      <c r="B27" s="137" t="s">
        <v>68</v>
      </c>
      <c r="C27" s="138"/>
      <c r="D27" s="139">
        <f>'Savings &amp; Investments'!C2</f>
        <v>200</v>
      </c>
      <c r="E27" s="26">
        <f>'Savings &amp; Investments'!D2</f>
        <v>2400</v>
      </c>
      <c r="F27" s="24">
        <f>D27/(E8+E9)</f>
        <v>5.9454826000249414E-2</v>
      </c>
      <c r="G27" s="17"/>
      <c r="H27" s="141"/>
      <c r="I27" s="141"/>
      <c r="J27" s="141"/>
      <c r="K27" s="141"/>
      <c r="L27" s="141"/>
      <c r="M27" s="141"/>
    </row>
    <row r="28" spans="1:13" ht="13" x14ac:dyDescent="0.15">
      <c r="A28" s="30"/>
      <c r="B28" s="137" t="s">
        <v>67</v>
      </c>
      <c r="C28" s="138"/>
      <c r="D28" s="139">
        <f>'Savings &amp; Investments'!C9</f>
        <v>125</v>
      </c>
      <c r="E28" s="26">
        <f>'Savings &amp; Investments'!D9</f>
        <v>1500</v>
      </c>
      <c r="F28" s="24">
        <f>D28/(E8+E9)</f>
        <v>3.7159266250155885E-2</v>
      </c>
      <c r="G28" s="17"/>
      <c r="H28" s="141"/>
      <c r="I28" s="141"/>
      <c r="J28" s="141"/>
      <c r="K28" s="141"/>
      <c r="L28" s="141"/>
      <c r="M28" s="141"/>
    </row>
    <row r="29" spans="1:13" ht="13" x14ac:dyDescent="0.15">
      <c r="A29" s="3"/>
      <c r="B29" s="137" t="s">
        <v>21</v>
      </c>
      <c r="C29" s="138"/>
      <c r="D29" s="139">
        <f>Debt!C2</f>
        <v>360</v>
      </c>
      <c r="E29" s="31">
        <f>Summary!D29*12</f>
        <v>4320</v>
      </c>
      <c r="F29" s="29">
        <f>D29/(E8+E9)</f>
        <v>0.10701868680044894</v>
      </c>
      <c r="G29" s="17"/>
      <c r="H29" s="141"/>
      <c r="I29" s="141"/>
      <c r="J29" s="141"/>
      <c r="K29" s="141"/>
      <c r="L29" s="141"/>
      <c r="M29" s="141"/>
    </row>
    <row r="30" spans="1:13" ht="15.75" customHeight="1" x14ac:dyDescent="0.15">
      <c r="B30" s="137" t="s">
        <v>20</v>
      </c>
      <c r="C30" s="138"/>
      <c r="D30" s="139">
        <f>Subscriptions!C2</f>
        <v>43.8</v>
      </c>
      <c r="E30" s="31">
        <f>Subscriptions!D2</f>
        <v>808.63</v>
      </c>
      <c r="F30" s="29">
        <f>D30/(E8+E9)</f>
        <v>1.3020606894054621E-2</v>
      </c>
      <c r="H30" s="141"/>
      <c r="I30" s="141"/>
      <c r="J30" s="141"/>
      <c r="K30" s="141"/>
      <c r="L30" s="141"/>
      <c r="M30" s="141"/>
    </row>
    <row r="31" spans="1:13" ht="15.75" customHeight="1" x14ac:dyDescent="0.15">
      <c r="B31" s="137" t="s">
        <v>41</v>
      </c>
      <c r="C31" s="138"/>
      <c r="D31" s="139">
        <f>Insurance!C2</f>
        <v>404.00999999999993</v>
      </c>
      <c r="E31" s="31">
        <f>D31*12</f>
        <v>4848.119999999999</v>
      </c>
      <c r="F31" s="29">
        <f>D31/(E8+E9)</f>
        <v>0.12010172126180381</v>
      </c>
      <c r="H31" s="141"/>
      <c r="I31" s="141"/>
      <c r="J31" s="141"/>
      <c r="K31" s="141"/>
      <c r="L31" s="141"/>
      <c r="M31" s="141"/>
    </row>
    <row r="32" spans="1:13" ht="14" customHeight="1" x14ac:dyDescent="0.15">
      <c r="A32" s="30"/>
      <c r="B32" s="128" t="s">
        <v>19</v>
      </c>
      <c r="C32" s="129"/>
      <c r="D32" s="33">
        <f>(E8+E9)-D12</f>
        <v>6.0884999999998399</v>
      </c>
      <c r="E32" s="34">
        <f>(F8+F9)-E12</f>
        <v>-94.75</v>
      </c>
      <c r="F32" s="52">
        <f>SUM(F13:F31)</f>
        <v>0.99819004645948728</v>
      </c>
      <c r="G32" s="17"/>
      <c r="H32" s="141"/>
      <c r="I32" s="141"/>
      <c r="J32" s="141"/>
      <c r="K32" s="141"/>
      <c r="L32" s="141"/>
      <c r="M32" s="141"/>
    </row>
    <row r="33" spans="1:12" ht="13" x14ac:dyDescent="0.15">
      <c r="A33" s="30"/>
      <c r="G33" s="17"/>
      <c r="H33" s="17"/>
      <c r="K33" s="27"/>
      <c r="L33" s="27"/>
    </row>
  </sheetData>
  <mergeCells count="30">
    <mergeCell ref="H6:M32"/>
    <mergeCell ref="H3:M5"/>
    <mergeCell ref="B32:C32"/>
    <mergeCell ref="B28:C28"/>
    <mergeCell ref="B20:C20"/>
    <mergeCell ref="B13:C13"/>
    <mergeCell ref="B14:C14"/>
    <mergeCell ref="B15:C15"/>
    <mergeCell ref="B30:C30"/>
    <mergeCell ref="I1:J1"/>
    <mergeCell ref="G1:H1"/>
    <mergeCell ref="B2:F2"/>
    <mergeCell ref="B1:D1"/>
    <mergeCell ref="E1:F1"/>
    <mergeCell ref="B10:F10"/>
    <mergeCell ref="B5:F5"/>
    <mergeCell ref="B31:C31"/>
    <mergeCell ref="F11:F12"/>
    <mergeCell ref="B27:C27"/>
    <mergeCell ref="B22:C22"/>
    <mergeCell ref="B23:C23"/>
    <mergeCell ref="B24:C24"/>
    <mergeCell ref="B25:C25"/>
    <mergeCell ref="B29:C29"/>
    <mergeCell ref="B17:C17"/>
    <mergeCell ref="B16:C16"/>
    <mergeCell ref="B21:C21"/>
    <mergeCell ref="B18:C18"/>
    <mergeCell ref="B19:C19"/>
    <mergeCell ref="B26:C26"/>
  </mergeCells>
  <conditionalFormatting sqref="C4:D4">
    <cfRule type="cellIs" dxfId="18" priority="38" operator="lessThan">
      <formula>(#REF!*12)*0.1</formula>
    </cfRule>
    <cfRule type="cellIs" dxfId="17" priority="39" operator="greaterThanOrEqual">
      <formula>(#REF!*12)*0.1</formula>
    </cfRule>
  </conditionalFormatting>
  <conditionalFormatting sqref="D32:E32">
    <cfRule type="cellIs" dxfId="16" priority="34" operator="greaterThan">
      <formula>0</formula>
    </cfRule>
    <cfRule type="cellIs" dxfId="15" priority="35" operator="lessThan">
      <formula>-1</formula>
    </cfRule>
  </conditionalFormatting>
  <conditionalFormatting sqref="F4">
    <cfRule type="cellIs" dxfId="14" priority="3" operator="greaterThan">
      <formula>0</formula>
    </cfRule>
    <cfRule type="cellIs" dxfId="13" priority="4" operator="lessThan">
      <formula>0</formula>
    </cfRule>
  </conditionalFormatting>
  <conditionalFormatting sqref="F13">
    <cfRule type="cellIs" dxfId="12" priority="36" operator="greaterThan">
      <formula>"20%"</formula>
    </cfRule>
    <cfRule type="cellIs" dxfId="11" priority="37" operator="greaterThanOrEqual">
      <formula>"40%"</formula>
    </cfRule>
  </conditionalFormatting>
  <conditionalFormatting sqref="F32">
    <cfRule type="cellIs" dxfId="10" priority="5" stopIfTrue="1" operator="greaterThan">
      <formula>100%</formula>
    </cfRule>
    <cfRule type="cellIs" dxfId="9" priority="6" stopIfTrue="1" operator="lessThan">
      <formula>100%</formula>
    </cfRule>
  </conditionalFormatting>
  <pageMargins left="0.7" right="0.7" top="0.75" bottom="0.75" header="0.3" footer="0.3"/>
  <pageSetup scale="91"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D3A50-DA4A-5948-B412-21BC4FC3A45F}">
  <dimension ref="B1:G15"/>
  <sheetViews>
    <sheetView showGridLines="0" zoomScale="150" zoomScaleNormal="150" workbookViewId="0">
      <pane xSplit="6" topLeftCell="G1" activePane="topRight" state="frozen"/>
      <selection activeCell="A2" sqref="A2"/>
      <selection pane="topRight" activeCell="C14" sqref="C14"/>
    </sheetView>
  </sheetViews>
  <sheetFormatPr baseColWidth="10" defaultColWidth="10.83203125" defaultRowHeight="13" x14ac:dyDescent="0.15"/>
  <cols>
    <col min="1" max="1" width="2.6640625" customWidth="1"/>
    <col min="2" max="2" width="22.6640625" customWidth="1"/>
    <col min="6" max="6" width="10.83203125" bestFit="1" customWidth="1"/>
  </cols>
  <sheetData>
    <row r="1" spans="2:7" ht="32" customHeight="1" x14ac:dyDescent="0.15">
      <c r="B1" s="95" t="s">
        <v>2</v>
      </c>
      <c r="C1" s="76"/>
      <c r="D1" s="76"/>
      <c r="E1" s="76"/>
      <c r="F1" s="75"/>
      <c r="G1" s="75"/>
    </row>
    <row r="2" spans="2:7" ht="20" customHeight="1" x14ac:dyDescent="0.15">
      <c r="B2" s="58" t="s">
        <v>9</v>
      </c>
      <c r="C2" s="48">
        <f>SUM(C4:C6)</f>
        <v>200</v>
      </c>
      <c r="D2" s="48">
        <f>SUM(D4:D6)</f>
        <v>2400</v>
      </c>
      <c r="E2" s="48">
        <f>SUM(E4:E6)</f>
        <v>799</v>
      </c>
      <c r="F2" s="76"/>
      <c r="G2" s="76"/>
    </row>
    <row r="3" spans="2:7" ht="32" customHeight="1" x14ac:dyDescent="0.15">
      <c r="B3" s="77" t="s">
        <v>10</v>
      </c>
      <c r="C3" s="67" t="s">
        <v>6</v>
      </c>
      <c r="D3" s="67" t="s">
        <v>7</v>
      </c>
      <c r="E3" s="68" t="s">
        <v>66</v>
      </c>
      <c r="F3" s="81" t="s">
        <v>11</v>
      </c>
      <c r="G3" s="60" t="s">
        <v>71</v>
      </c>
    </row>
    <row r="4" spans="2:7" ht="16" customHeight="1" x14ac:dyDescent="0.2">
      <c r="B4" s="79" t="s">
        <v>82</v>
      </c>
      <c r="C4" s="44">
        <v>50</v>
      </c>
      <c r="D4" s="136">
        <f>C4*12</f>
        <v>600</v>
      </c>
      <c r="E4" s="99">
        <v>100</v>
      </c>
      <c r="F4" s="106">
        <v>3</v>
      </c>
      <c r="G4" s="53">
        <f>E4/E2</f>
        <v>0.12515644555694619</v>
      </c>
    </row>
    <row r="5" spans="2:7" ht="16" customHeight="1" x14ac:dyDescent="0.2">
      <c r="B5" s="78" t="s">
        <v>62</v>
      </c>
      <c r="C5" s="44">
        <v>50</v>
      </c>
      <c r="D5" s="134">
        <f>C5*12</f>
        <v>600</v>
      </c>
      <c r="E5" s="100">
        <v>199</v>
      </c>
      <c r="F5" s="107">
        <v>4</v>
      </c>
      <c r="G5" s="53">
        <f>E5/E2</f>
        <v>0.2490613266583229</v>
      </c>
    </row>
    <row r="6" spans="2:7" ht="16" customHeight="1" x14ac:dyDescent="0.2">
      <c r="B6" s="79" t="s">
        <v>53</v>
      </c>
      <c r="C6" s="44">
        <v>100</v>
      </c>
      <c r="D6" s="136">
        <f>C6*12</f>
        <v>1200</v>
      </c>
      <c r="E6" s="99">
        <v>500</v>
      </c>
      <c r="F6" s="106">
        <v>5</v>
      </c>
      <c r="G6" s="53">
        <f>E6/E2</f>
        <v>0.62578222778473092</v>
      </c>
    </row>
    <row r="8" spans="2:7" ht="32" customHeight="1" x14ac:dyDescent="0.15">
      <c r="B8" s="95" t="s">
        <v>40</v>
      </c>
    </row>
    <row r="9" spans="2:7" ht="20" customHeight="1" x14ac:dyDescent="0.15">
      <c r="B9" s="58" t="s">
        <v>9</v>
      </c>
      <c r="C9" s="97">
        <f>SUM(C11:C15)</f>
        <v>125</v>
      </c>
      <c r="D9" s="97">
        <f>SUM(D11:D15)</f>
        <v>1500</v>
      </c>
      <c r="E9" s="97">
        <f>SUM(E11:E15)</f>
        <v>1150</v>
      </c>
      <c r="F9" s="76"/>
      <c r="G9" s="76"/>
    </row>
    <row r="10" spans="2:7" ht="32" customHeight="1" x14ac:dyDescent="0.15">
      <c r="B10" s="89" t="s">
        <v>10</v>
      </c>
      <c r="C10" s="90" t="s">
        <v>6</v>
      </c>
      <c r="D10" s="90" t="s">
        <v>7</v>
      </c>
      <c r="E10" s="91" t="s">
        <v>66</v>
      </c>
      <c r="F10" s="92" t="s">
        <v>11</v>
      </c>
      <c r="G10" s="60" t="s">
        <v>71</v>
      </c>
    </row>
    <row r="11" spans="2:7" ht="16" customHeight="1" x14ac:dyDescent="0.15">
      <c r="B11" s="88" t="s">
        <v>76</v>
      </c>
      <c r="C11" s="82">
        <v>50</v>
      </c>
      <c r="D11" s="134">
        <f>C11*12</f>
        <v>600</v>
      </c>
      <c r="E11" s="101">
        <v>100</v>
      </c>
      <c r="F11" s="108">
        <v>4</v>
      </c>
      <c r="G11" s="53">
        <f>E11/E9</f>
        <v>8.6956521739130432E-2</v>
      </c>
    </row>
    <row r="12" spans="2:7" ht="16" customHeight="1" x14ac:dyDescent="0.15">
      <c r="B12" s="88" t="s">
        <v>81</v>
      </c>
      <c r="C12" s="82">
        <v>50</v>
      </c>
      <c r="D12" s="134">
        <f>C12*12</f>
        <v>600</v>
      </c>
      <c r="E12" s="101">
        <v>500</v>
      </c>
      <c r="F12" s="108">
        <v>5</v>
      </c>
      <c r="G12" s="53">
        <f>E12/E9</f>
        <v>0.43478260869565216</v>
      </c>
    </row>
    <row r="13" spans="2:7" ht="16" customHeight="1" x14ac:dyDescent="0.15">
      <c r="B13" s="80" t="s">
        <v>18</v>
      </c>
      <c r="C13" s="45">
        <v>25</v>
      </c>
      <c r="D13" s="134">
        <f t="shared" ref="D13:D15" si="0">C13*12</f>
        <v>300</v>
      </c>
      <c r="E13" s="100">
        <v>50</v>
      </c>
      <c r="F13" s="107">
        <v>4</v>
      </c>
      <c r="G13" s="53">
        <f>E13/E9</f>
        <v>4.3478260869565216E-2</v>
      </c>
    </row>
    <row r="14" spans="2:7" ht="14" x14ac:dyDescent="0.15">
      <c r="B14" s="80" t="s">
        <v>83</v>
      </c>
      <c r="C14" s="45">
        <v>0</v>
      </c>
      <c r="D14" s="134">
        <f>C14*12</f>
        <v>0</v>
      </c>
      <c r="E14" s="100">
        <v>200</v>
      </c>
      <c r="F14" s="107">
        <v>1</v>
      </c>
      <c r="G14" s="53">
        <f>E14/E9</f>
        <v>0.17391304347826086</v>
      </c>
    </row>
    <row r="15" spans="2:7" ht="14" x14ac:dyDescent="0.15">
      <c r="B15" s="93" t="s">
        <v>84</v>
      </c>
      <c r="C15" s="94">
        <v>0</v>
      </c>
      <c r="D15" s="135">
        <f t="shared" si="0"/>
        <v>0</v>
      </c>
      <c r="E15" s="102">
        <v>300</v>
      </c>
      <c r="F15" s="109">
        <v>1</v>
      </c>
      <c r="G15" s="53">
        <f>E15/E9</f>
        <v>0.2608695652173913</v>
      </c>
    </row>
  </sheetData>
  <conditionalFormatting sqref="B4:B6 B11:B15">
    <cfRule type="notContainsBlanks" dxfId="8" priority="4">
      <formula>LEN(TRIM(B4))&gt;0</formula>
    </cfRule>
  </conditionalFormatting>
  <conditionalFormatting sqref="C4:C6 C11:C15">
    <cfRule type="expression" dxfId="7" priority="3">
      <formula>NOT(ISBLANK(B4))</formula>
    </cfRule>
  </conditionalFormatting>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1106-9C52-3940-A0A3-29328496A329}">
  <dimension ref="B1:I9"/>
  <sheetViews>
    <sheetView showGridLines="0" zoomScale="150" zoomScaleNormal="150" workbookViewId="0">
      <pane xSplit="8" topLeftCell="I1" activePane="topRight" state="frozen"/>
      <selection pane="topRight" activeCell="H8" sqref="H8"/>
    </sheetView>
  </sheetViews>
  <sheetFormatPr baseColWidth="10" defaultColWidth="10.83203125" defaultRowHeight="13" x14ac:dyDescent="0.15"/>
  <cols>
    <col min="1" max="1" width="1.6640625" customWidth="1"/>
    <col min="2" max="2" width="20.83203125" customWidth="1"/>
    <col min="3" max="3" width="11.6640625" customWidth="1"/>
    <col min="4" max="4" width="15.33203125" customWidth="1"/>
    <col min="5" max="5" width="11.33203125" customWidth="1"/>
    <col min="6" max="6" width="10.83203125" customWidth="1"/>
    <col min="7" max="7" width="13.5" customWidth="1"/>
    <col min="8" max="8" width="9.5" customWidth="1"/>
    <col min="9" max="9" width="8.83203125" customWidth="1"/>
  </cols>
  <sheetData>
    <row r="1" spans="2:9" ht="25" customHeight="1" x14ac:dyDescent="0.15">
      <c r="B1" s="83" t="s">
        <v>21</v>
      </c>
      <c r="C1" s="61"/>
      <c r="D1" s="61"/>
      <c r="E1" s="61"/>
      <c r="F1" s="61"/>
      <c r="G1" s="61"/>
      <c r="H1" s="61"/>
      <c r="I1" s="61"/>
    </row>
    <row r="2" spans="2:9" ht="20" customHeight="1" x14ac:dyDescent="0.15">
      <c r="B2" s="57" t="s">
        <v>23</v>
      </c>
      <c r="C2" s="56">
        <f>SUM(C4:C9)</f>
        <v>360</v>
      </c>
      <c r="D2" s="56">
        <f>SUM(D4:D9)</f>
        <v>29689</v>
      </c>
      <c r="E2" s="61"/>
      <c r="F2" s="61"/>
      <c r="G2" s="61"/>
      <c r="H2" s="61"/>
      <c r="I2" s="61"/>
    </row>
    <row r="3" spans="2:9" ht="35" customHeight="1" x14ac:dyDescent="0.15">
      <c r="B3" s="66" t="s">
        <v>64</v>
      </c>
      <c r="C3" s="67" t="s">
        <v>6</v>
      </c>
      <c r="D3" s="67" t="s">
        <v>51</v>
      </c>
      <c r="E3" s="68" t="s">
        <v>35</v>
      </c>
      <c r="F3" s="68" t="s">
        <v>22</v>
      </c>
      <c r="G3" s="68" t="s">
        <v>63</v>
      </c>
      <c r="H3" s="69" t="s">
        <v>54</v>
      </c>
      <c r="I3" s="73" t="s">
        <v>65</v>
      </c>
    </row>
    <row r="4" spans="2:9" ht="16" customHeight="1" x14ac:dyDescent="0.15">
      <c r="B4" s="64" t="s">
        <v>85</v>
      </c>
      <c r="C4" s="45">
        <v>150</v>
      </c>
      <c r="D4" s="100">
        <v>20000</v>
      </c>
      <c r="E4" s="53">
        <v>0.04</v>
      </c>
      <c r="F4" s="47" t="s">
        <v>25</v>
      </c>
      <c r="G4" s="46">
        <f ca="1">IF(H4 = "", "PAID", TODAY() + (H4 * 30))</f>
        <v>51187.891894016786</v>
      </c>
      <c r="H4" s="65">
        <f t="shared" ref="H4:H9" si="0">IF(D4=0, "", NPER(E4/12, -C4, D4))</f>
        <v>176.62972980055946</v>
      </c>
      <c r="I4" s="74">
        <f>D4/D2</f>
        <v>0.67365017346491962</v>
      </c>
    </row>
    <row r="5" spans="2:9" ht="16" customHeight="1" x14ac:dyDescent="0.15">
      <c r="B5" s="64" t="s">
        <v>37</v>
      </c>
      <c r="C5" s="45">
        <v>100</v>
      </c>
      <c r="D5" s="100">
        <v>6000</v>
      </c>
      <c r="E5" s="53">
        <v>0</v>
      </c>
      <c r="F5" s="47" t="s">
        <v>36</v>
      </c>
      <c r="G5" s="46">
        <f ca="1">IF(H5 = "", "PAID", TODAY() + (H5 * 30))</f>
        <v>47689</v>
      </c>
      <c r="H5" s="65">
        <f t="shared" si="0"/>
        <v>60</v>
      </c>
      <c r="I5" s="74">
        <f>D5/D2</f>
        <v>0.20209505203947589</v>
      </c>
    </row>
    <row r="6" spans="2:9" ht="16" customHeight="1" x14ac:dyDescent="0.15">
      <c r="B6" s="64" t="s">
        <v>87</v>
      </c>
      <c r="C6" s="45">
        <v>60</v>
      </c>
      <c r="D6" s="100">
        <v>2000</v>
      </c>
      <c r="E6" s="53">
        <v>0.1699</v>
      </c>
      <c r="F6" s="47" t="s">
        <v>26</v>
      </c>
      <c r="G6" s="46">
        <f ca="1">IF(H6 = "", "PAID", TODAY() + (H6 * 30))</f>
        <v>47251.583299921462</v>
      </c>
      <c r="H6" s="65">
        <f t="shared" si="0"/>
        <v>45.419443330715318</v>
      </c>
      <c r="I6" s="74">
        <f>D6/D2</f>
        <v>6.7365017346491973E-2</v>
      </c>
    </row>
    <row r="7" spans="2:9" ht="16" customHeight="1" x14ac:dyDescent="0.15">
      <c r="B7" s="64" t="s">
        <v>86</v>
      </c>
      <c r="C7" s="45">
        <v>50</v>
      </c>
      <c r="D7" s="100">
        <v>1689</v>
      </c>
      <c r="E7" s="53">
        <v>0</v>
      </c>
      <c r="F7" s="47" t="s">
        <v>36</v>
      </c>
      <c r="G7" s="46">
        <f ca="1">IF(H7 = "", "PAID", TODAY() + (H7 * 30))</f>
        <v>46902.400000000001</v>
      </c>
      <c r="H7" s="65">
        <f>IF(D7=0, "", NPER(E7/12, -C7, D7))</f>
        <v>33.78</v>
      </c>
      <c r="I7" s="74">
        <f>D7/D2</f>
        <v>5.6889757149112465E-2</v>
      </c>
    </row>
    <row r="8" spans="2:9" ht="16" customHeight="1" x14ac:dyDescent="0.15">
      <c r="B8" s="64" t="s">
        <v>87</v>
      </c>
      <c r="C8" s="45">
        <v>0</v>
      </c>
      <c r="D8" s="100">
        <v>0</v>
      </c>
      <c r="E8" s="53">
        <v>0.26989999999999997</v>
      </c>
      <c r="F8" s="47" t="s">
        <v>27</v>
      </c>
      <c r="G8" s="46" t="str">
        <f ca="1">IF(H8 = "", "PAID", TODAY() + (H8 * 30))</f>
        <v>PAID</v>
      </c>
      <c r="H8" s="65" t="str">
        <f t="shared" si="0"/>
        <v/>
      </c>
      <c r="I8" s="74">
        <f>D8/D2</f>
        <v>0</v>
      </c>
    </row>
    <row r="9" spans="2:9" ht="14" x14ac:dyDescent="0.15">
      <c r="B9" s="70" t="s">
        <v>87</v>
      </c>
      <c r="C9" s="45">
        <v>0</v>
      </c>
      <c r="D9" s="100">
        <v>0</v>
      </c>
      <c r="E9" s="72">
        <v>0.26989999999999997</v>
      </c>
      <c r="F9" s="96" t="s">
        <v>27</v>
      </c>
      <c r="G9" s="46" t="str">
        <f ca="1">IF(H9 = "", "PAID", TODAY() + (H9 * 30))</f>
        <v>PAID</v>
      </c>
      <c r="H9" s="65" t="str">
        <f t="shared" si="0"/>
        <v/>
      </c>
      <c r="I9" s="74">
        <f>D9/D2</f>
        <v>0</v>
      </c>
    </row>
  </sheetData>
  <conditionalFormatting sqref="B4:C9">
    <cfRule type="notContainsBlanks" dxfId="6" priority="1">
      <formula>LEN(TRIM(B4))&gt;0</formula>
    </cfRule>
  </conditionalFormatting>
  <pageMargins left="0.7" right="0.7" top="0.75" bottom="0.75" header="0.3" footer="0.3"/>
  <pageSetup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965AA-609C-5D46-AC30-90A344FBCFE4}">
  <dimension ref="B1:E13"/>
  <sheetViews>
    <sheetView showGridLines="0" zoomScale="150" zoomScaleNormal="150" workbookViewId="0">
      <pane xSplit="5" topLeftCell="F1" activePane="topRight" state="frozen"/>
      <selection pane="topRight" activeCell="A4" sqref="A4:XFD4"/>
    </sheetView>
  </sheetViews>
  <sheetFormatPr baseColWidth="10" defaultColWidth="10.83203125" defaultRowHeight="13" x14ac:dyDescent="0.15"/>
  <cols>
    <col min="1" max="1" width="2.83203125" customWidth="1"/>
    <col min="2" max="2" width="21.1640625" customWidth="1"/>
    <col min="5" max="5" width="13.6640625" customWidth="1"/>
  </cols>
  <sheetData>
    <row r="1" spans="2:5" ht="31" customHeight="1" x14ac:dyDescent="0.15">
      <c r="B1" s="132" t="s">
        <v>20</v>
      </c>
      <c r="C1" s="132"/>
      <c r="D1" s="132"/>
      <c r="E1" s="132"/>
    </row>
    <row r="2" spans="2:5" ht="20" customHeight="1" x14ac:dyDescent="0.15">
      <c r="B2" s="58" t="s">
        <v>9</v>
      </c>
      <c r="C2" s="97">
        <f>SUM(C4:C13)</f>
        <v>43.8</v>
      </c>
      <c r="D2" s="97">
        <f>SUM(D4:D13)</f>
        <v>808.63</v>
      </c>
      <c r="E2" s="61"/>
    </row>
    <row r="3" spans="2:5" ht="30" customHeight="1" x14ac:dyDescent="0.15">
      <c r="B3" s="63" t="s">
        <v>69</v>
      </c>
      <c r="C3" s="62" t="s">
        <v>6</v>
      </c>
      <c r="D3" s="62" t="s">
        <v>7</v>
      </c>
      <c r="E3" s="84" t="s">
        <v>22</v>
      </c>
    </row>
    <row r="4" spans="2:5" ht="16" customHeight="1" x14ac:dyDescent="0.15">
      <c r="B4" s="64" t="s">
        <v>28</v>
      </c>
      <c r="C4" s="45">
        <v>24.33</v>
      </c>
      <c r="D4" s="45">
        <f>C4*12</f>
        <v>291.95999999999998</v>
      </c>
      <c r="E4" s="112" t="s">
        <v>24</v>
      </c>
    </row>
    <row r="5" spans="2:5" ht="16" customHeight="1" x14ac:dyDescent="0.15">
      <c r="B5" s="64" t="s">
        <v>72</v>
      </c>
      <c r="C5" s="45">
        <v>12</v>
      </c>
      <c r="D5" s="45">
        <f>C5*12</f>
        <v>144</v>
      </c>
      <c r="E5" s="113" t="s">
        <v>75</v>
      </c>
    </row>
    <row r="6" spans="2:5" ht="16" customHeight="1" x14ac:dyDescent="0.15">
      <c r="B6" s="64" t="s">
        <v>52</v>
      </c>
      <c r="C6" s="45">
        <v>5.36</v>
      </c>
      <c r="D6" s="45">
        <f>C6*12</f>
        <v>64.320000000000007</v>
      </c>
      <c r="E6" s="112" t="s">
        <v>36</v>
      </c>
    </row>
    <row r="7" spans="2:5" ht="16" customHeight="1" x14ac:dyDescent="0.15">
      <c r="B7" s="64" t="s">
        <v>32</v>
      </c>
      <c r="C7" s="45">
        <v>2.11</v>
      </c>
      <c r="D7" s="45">
        <f>C7*12</f>
        <v>25.32</v>
      </c>
      <c r="E7" s="113" t="s">
        <v>29</v>
      </c>
    </row>
    <row r="8" spans="2:5" ht="16" customHeight="1" x14ac:dyDescent="0.15">
      <c r="B8" s="64" t="s">
        <v>77</v>
      </c>
      <c r="C8" s="45">
        <v>0</v>
      </c>
      <c r="D8" s="45">
        <v>60</v>
      </c>
      <c r="E8" s="112" t="s">
        <v>34</v>
      </c>
    </row>
    <row r="9" spans="2:5" ht="16" customHeight="1" x14ac:dyDescent="0.15">
      <c r="B9" s="64" t="s">
        <v>30</v>
      </c>
      <c r="C9" s="45">
        <v>0</v>
      </c>
      <c r="D9" s="45">
        <v>150</v>
      </c>
      <c r="E9" s="114" t="s">
        <v>33</v>
      </c>
    </row>
    <row r="10" spans="2:5" ht="16" customHeight="1" x14ac:dyDescent="0.15">
      <c r="B10" s="64" t="s">
        <v>31</v>
      </c>
      <c r="C10" s="45">
        <v>0</v>
      </c>
      <c r="D10" s="45">
        <v>25</v>
      </c>
      <c r="E10" s="114" t="s">
        <v>34</v>
      </c>
    </row>
    <row r="11" spans="2:5" ht="16" customHeight="1" x14ac:dyDescent="0.15">
      <c r="B11" s="70" t="s">
        <v>74</v>
      </c>
      <c r="C11" s="71">
        <v>0</v>
      </c>
      <c r="D11" s="71">
        <v>12.79</v>
      </c>
      <c r="E11" s="115" t="s">
        <v>73</v>
      </c>
    </row>
    <row r="12" spans="2:5" ht="16" customHeight="1" x14ac:dyDescent="0.15">
      <c r="B12" s="70" t="s">
        <v>59</v>
      </c>
      <c r="C12" s="71">
        <v>0</v>
      </c>
      <c r="D12" s="71">
        <v>5.25</v>
      </c>
      <c r="E12" s="115" t="s">
        <v>60</v>
      </c>
    </row>
    <row r="13" spans="2:5" ht="16" customHeight="1" x14ac:dyDescent="0.15">
      <c r="B13" s="70" t="s">
        <v>78</v>
      </c>
      <c r="C13" s="71">
        <v>0</v>
      </c>
      <c r="D13" s="71">
        <v>29.99</v>
      </c>
      <c r="E13" s="115" t="s">
        <v>79</v>
      </c>
    </row>
  </sheetData>
  <mergeCells count="1">
    <mergeCell ref="B1:E1"/>
  </mergeCells>
  <conditionalFormatting sqref="B4:C13">
    <cfRule type="notContainsBlanks" dxfId="5" priority="1">
      <formula>LEN(TRIM(B4))&gt;0</formula>
    </cfRule>
  </conditionalFormatting>
  <conditionalFormatting sqref="C4:C6 C8:C13">
    <cfRule type="expression" dxfId="4" priority="4">
      <formula>NOT(ISBLANK(B4))</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11"/>
  <sheetViews>
    <sheetView showGridLines="0" zoomScale="150" zoomScaleNormal="150" workbookViewId="0">
      <pane xSplit="5" topLeftCell="F1" activePane="topRight" state="frozen"/>
      <selection pane="topRight" activeCell="E7" sqref="E7"/>
    </sheetView>
  </sheetViews>
  <sheetFormatPr baseColWidth="10" defaultColWidth="12.6640625" defaultRowHeight="15.75" customHeight="1" x14ac:dyDescent="0.15"/>
  <cols>
    <col min="1" max="1" width="2.83203125" customWidth="1"/>
    <col min="2" max="2" width="21.5" customWidth="1"/>
    <col min="3" max="3" width="10.83203125" customWidth="1"/>
    <col min="4" max="4" width="10.1640625" customWidth="1"/>
    <col min="5" max="5" width="11.1640625" customWidth="1"/>
  </cols>
  <sheetData>
    <row r="1" spans="1:5" s="49" customFormat="1" ht="32" customHeight="1" x14ac:dyDescent="0.15">
      <c r="A1" s="50"/>
      <c r="B1" s="133" t="s">
        <v>41</v>
      </c>
      <c r="C1" s="133"/>
      <c r="D1" s="51"/>
    </row>
    <row r="2" spans="1:5" ht="20" customHeight="1" x14ac:dyDescent="0.15">
      <c r="A2" s="15"/>
      <c r="B2" s="57" t="s">
        <v>23</v>
      </c>
      <c r="C2" s="48">
        <f>SUM(C4:C7)</f>
        <v>404.00999999999993</v>
      </c>
      <c r="D2" s="48">
        <f>SUM(D4:D7)</f>
        <v>4848.1200000000008</v>
      </c>
    </row>
    <row r="3" spans="1:5" ht="32" customHeight="1" x14ac:dyDescent="0.15">
      <c r="A3" s="15"/>
      <c r="B3" s="63" t="s">
        <v>70</v>
      </c>
      <c r="C3" s="62" t="s">
        <v>6</v>
      </c>
      <c r="D3" s="67" t="s">
        <v>7</v>
      </c>
      <c r="E3" s="84" t="s">
        <v>22</v>
      </c>
    </row>
    <row r="4" spans="1:5" ht="22" customHeight="1" x14ac:dyDescent="0.2">
      <c r="A4" s="15"/>
      <c r="B4" s="87" t="s">
        <v>48</v>
      </c>
      <c r="C4" s="85">
        <v>134</v>
      </c>
      <c r="D4" s="86">
        <f>C4*12</f>
        <v>1608</v>
      </c>
      <c r="E4" s="110" t="s">
        <v>36</v>
      </c>
    </row>
    <row r="5" spans="1:5" ht="22" customHeight="1" x14ac:dyDescent="0.2">
      <c r="A5" s="3"/>
      <c r="B5" s="87" t="s">
        <v>44</v>
      </c>
      <c r="C5" s="85">
        <v>236.28</v>
      </c>
      <c r="D5" s="86">
        <f t="shared" ref="D5:D7" si="0">C5*12</f>
        <v>2835.36</v>
      </c>
      <c r="E5" s="111" t="s">
        <v>57</v>
      </c>
    </row>
    <row r="6" spans="1:5" ht="22" customHeight="1" x14ac:dyDescent="0.2">
      <c r="A6" s="15"/>
      <c r="B6" s="87" t="s">
        <v>47</v>
      </c>
      <c r="C6" s="85">
        <v>13.58</v>
      </c>
      <c r="D6" s="86">
        <f t="shared" si="0"/>
        <v>162.96</v>
      </c>
      <c r="E6" s="111" t="s">
        <v>88</v>
      </c>
    </row>
    <row r="7" spans="1:5" ht="22" customHeight="1" x14ac:dyDescent="0.2">
      <c r="A7" s="15"/>
      <c r="B7" s="87" t="s">
        <v>49</v>
      </c>
      <c r="C7" s="85">
        <v>20.149999999999999</v>
      </c>
      <c r="D7" s="86">
        <f t="shared" si="0"/>
        <v>241.79999999999998</v>
      </c>
      <c r="E7" s="111" t="s">
        <v>58</v>
      </c>
    </row>
    <row r="8" spans="1:5" ht="20" x14ac:dyDescent="0.15">
      <c r="A8" s="30"/>
      <c r="B8" s="35"/>
      <c r="C8" s="11"/>
      <c r="D8" s="22"/>
    </row>
    <row r="9" spans="1:5" ht="13" x14ac:dyDescent="0.15">
      <c r="A9" s="15"/>
      <c r="B9" s="32"/>
      <c r="C9" s="36"/>
      <c r="D9" s="22"/>
    </row>
    <row r="10" spans="1:5" ht="13" x14ac:dyDescent="0.15">
      <c r="A10" s="15"/>
      <c r="B10" s="32"/>
      <c r="C10" s="36"/>
      <c r="D10" s="22"/>
    </row>
    <row r="11" spans="1:5" ht="13" x14ac:dyDescent="0.15">
      <c r="A11" s="15"/>
      <c r="B11" s="32"/>
      <c r="C11" s="36"/>
    </row>
  </sheetData>
  <mergeCells count="1">
    <mergeCell ref="B1:C1"/>
  </mergeCells>
  <conditionalFormatting sqref="B4:B7">
    <cfRule type="notContainsBlanks" dxfId="3" priority="1">
      <formula>LEN(TRIM(B4))&gt;0</formula>
    </cfRule>
  </conditionalFormatting>
  <conditionalFormatting sqref="B9:B11">
    <cfRule type="notContainsBlanks" dxfId="2" priority="3">
      <formula>LEN(TRIM(B9))&gt;0</formula>
    </cfRule>
  </conditionalFormatting>
  <conditionalFormatting sqref="C4:C7 C9:C11">
    <cfRule type="expression" dxfId="1" priority="4">
      <formula>NOT(ISBLANK(B4))</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Savings &amp; Investments</vt:lpstr>
      <vt:lpstr>Debt</vt:lpstr>
      <vt:lpstr>Subscriptions</vt:lpstr>
      <vt:lpstr>Insurance</vt:lpstr>
      <vt:lpstr>Expenses</vt:lpstr>
      <vt:lpstr>Percent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Porcano</dc:creator>
  <cp:lastModifiedBy>Jonathan Porcano</cp:lastModifiedBy>
  <dcterms:created xsi:type="dcterms:W3CDTF">2024-12-06T09:04:08Z</dcterms:created>
  <dcterms:modified xsi:type="dcterms:W3CDTF">2025-08-21T01:38:00Z</dcterms:modified>
</cp:coreProperties>
</file>